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2025\PLAN PRORAČUNA ZA 2026\ZA USVAJANJE\"/>
    </mc:Choice>
  </mc:AlternateContent>
  <xr:revisionPtr revIDLastSave="0" documentId="13_ncr:1_{D88A6E44-AAEB-4493-B912-5E9243761C56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9" i="7" l="1"/>
  <c r="H89" i="7"/>
  <c r="I89" i="7"/>
  <c r="F89" i="7"/>
  <c r="F88" i="7" s="1"/>
  <c r="G90" i="7"/>
  <c r="H90" i="7"/>
  <c r="I90" i="7"/>
  <c r="H91" i="7"/>
  <c r="I91" i="7"/>
  <c r="H92" i="7"/>
  <c r="I92" i="7"/>
  <c r="H107" i="7"/>
  <c r="I107" i="7"/>
  <c r="H114" i="7"/>
  <c r="I114" i="7"/>
  <c r="I113" i="7" s="1"/>
  <c r="I112" i="7" s="1"/>
  <c r="G114" i="7"/>
  <c r="G113" i="7"/>
  <c r="G112" i="7" s="1"/>
  <c r="G107" i="7"/>
  <c r="G92" i="7"/>
  <c r="G91" i="7"/>
  <c r="H36" i="7"/>
  <c r="I36" i="7"/>
  <c r="F40" i="7"/>
  <c r="G40" i="7"/>
  <c r="H40" i="7"/>
  <c r="I40" i="7"/>
  <c r="E40" i="7"/>
  <c r="I24" i="7"/>
  <c r="I23" i="7" s="1"/>
  <c r="I22" i="7" s="1"/>
  <c r="I27" i="7"/>
  <c r="I26" i="7" s="1"/>
  <c r="I25" i="7" s="1"/>
  <c r="H27" i="7"/>
  <c r="H24" i="7"/>
  <c r="H23" i="7"/>
  <c r="H22" i="7" s="1"/>
  <c r="H26" i="7"/>
  <c r="H25" i="7" s="1"/>
  <c r="H8" i="7"/>
  <c r="H10" i="7"/>
  <c r="H9" i="7" s="1"/>
  <c r="I10" i="7"/>
  <c r="I9" i="7" s="1"/>
  <c r="H13" i="7"/>
  <c r="H14" i="7"/>
  <c r="I14" i="7"/>
  <c r="I13" i="7" s="1"/>
  <c r="I8" i="7" s="1"/>
  <c r="H18" i="7"/>
  <c r="H17" i="7" s="1"/>
  <c r="I18" i="7"/>
  <c r="I17" i="7" s="1"/>
  <c r="F90" i="7"/>
  <c r="I87" i="7"/>
  <c r="H87" i="7"/>
  <c r="E33" i="7"/>
  <c r="F33" i="7"/>
  <c r="F30" i="7" s="1"/>
  <c r="G33" i="7"/>
  <c r="H33" i="7"/>
  <c r="I33" i="7"/>
  <c r="E104" i="7"/>
  <c r="F110" i="7"/>
  <c r="G110" i="7"/>
  <c r="G109" i="7" s="1"/>
  <c r="H110" i="7"/>
  <c r="H109" i="7" s="1"/>
  <c r="I110" i="7"/>
  <c r="I109" i="7" s="1"/>
  <c r="F109" i="7"/>
  <c r="E110" i="7"/>
  <c r="E109" i="7" s="1"/>
  <c r="H113" i="7"/>
  <c r="H112" i="7" s="1"/>
  <c r="F113" i="7"/>
  <c r="F112" i="7" s="1"/>
  <c r="E113" i="7"/>
  <c r="E112" i="7"/>
  <c r="I106" i="7"/>
  <c r="I105" i="7" s="1"/>
  <c r="H106" i="7"/>
  <c r="H105" i="7" s="1"/>
  <c r="G106" i="7"/>
  <c r="F106" i="7"/>
  <c r="E106" i="7"/>
  <c r="E105" i="7" s="1"/>
  <c r="G105" i="7"/>
  <c r="F105" i="7"/>
  <c r="E90" i="7"/>
  <c r="F79" i="7"/>
  <c r="F78" i="7" s="1"/>
  <c r="F77" i="7" s="1"/>
  <c r="G79" i="7"/>
  <c r="G78" i="7" s="1"/>
  <c r="G77" i="7" s="1"/>
  <c r="H79" i="7"/>
  <c r="H78" i="7" s="1"/>
  <c r="H77" i="7" s="1"/>
  <c r="I79" i="7"/>
  <c r="I78" i="7" s="1"/>
  <c r="I77" i="7" s="1"/>
  <c r="E79" i="7"/>
  <c r="E78" i="7" s="1"/>
  <c r="E77" i="7" s="1"/>
  <c r="F31" i="7"/>
  <c r="G31" i="7"/>
  <c r="G30" i="7" s="1"/>
  <c r="H31" i="7"/>
  <c r="I31" i="7"/>
  <c r="E31" i="7"/>
  <c r="F23" i="7"/>
  <c r="F22" i="7" s="1"/>
  <c r="G23" i="7"/>
  <c r="G22" i="7" s="1"/>
  <c r="F26" i="7"/>
  <c r="F25" i="7" s="1"/>
  <c r="G26" i="7"/>
  <c r="G25" i="7" s="1"/>
  <c r="E23" i="7"/>
  <c r="E22" i="7" s="1"/>
  <c r="E25" i="7"/>
  <c r="G18" i="7"/>
  <c r="G17" i="7" s="1"/>
  <c r="F18" i="7"/>
  <c r="F17" i="7" s="1"/>
  <c r="E18" i="7"/>
  <c r="E17" i="7" s="1"/>
  <c r="G14" i="7"/>
  <c r="G13" i="7" s="1"/>
  <c r="F14" i="7"/>
  <c r="F13" i="7" s="1"/>
  <c r="E14" i="7"/>
  <c r="E13" i="7" s="1"/>
  <c r="G10" i="7"/>
  <c r="G9" i="7" s="1"/>
  <c r="F10" i="7"/>
  <c r="F9" i="7" s="1"/>
  <c r="E10" i="7"/>
  <c r="E9" i="7" s="1"/>
  <c r="I104" i="7" l="1"/>
  <c r="H104" i="7"/>
  <c r="G104" i="7"/>
  <c r="I30" i="7"/>
  <c r="H30" i="7"/>
  <c r="I21" i="7"/>
  <c r="H21" i="7"/>
  <c r="H7" i="7" s="1"/>
  <c r="I7" i="7"/>
  <c r="F104" i="7"/>
  <c r="E30" i="7"/>
  <c r="E8" i="7"/>
  <c r="G21" i="7"/>
  <c r="E21" i="7"/>
  <c r="F21" i="7"/>
  <c r="F7" i="7" s="1"/>
  <c r="G8" i="7"/>
  <c r="G7" i="7" s="1"/>
  <c r="F8" i="7"/>
  <c r="E7" i="7" l="1"/>
  <c r="F13" i="5" l="1"/>
  <c r="D13" i="5"/>
  <c r="D12" i="5" s="1"/>
  <c r="C13" i="5"/>
  <c r="C12" i="5"/>
  <c r="E44" i="8"/>
  <c r="D38" i="8"/>
  <c r="E41" i="8"/>
  <c r="D39" i="8"/>
  <c r="D18" i="8"/>
  <c r="E21" i="8"/>
  <c r="D19" i="8"/>
  <c r="C36" i="8"/>
  <c r="C16" i="8"/>
  <c r="B36" i="8"/>
  <c r="B16" i="8"/>
  <c r="H27" i="3"/>
  <c r="H28" i="3"/>
  <c r="F26" i="3"/>
  <c r="F11" i="3"/>
  <c r="H11" i="3"/>
  <c r="G11" i="3"/>
  <c r="F16" i="3"/>
  <c r="F15" i="3"/>
  <c r="E10" i="3"/>
  <c r="E11" i="3"/>
  <c r="D11" i="3"/>
  <c r="D10" i="3"/>
  <c r="J12" i="10"/>
  <c r="J11" i="10" s="1"/>
  <c r="J9" i="10"/>
  <c r="I8" i="10"/>
  <c r="J8" i="10"/>
  <c r="I11" i="10"/>
  <c r="I12" i="10"/>
  <c r="I13" i="10"/>
  <c r="J13" i="10"/>
  <c r="H12" i="10"/>
  <c r="H13" i="10"/>
  <c r="G12" i="10"/>
  <c r="G27" i="10"/>
  <c r="F29" i="10"/>
  <c r="F28" i="10"/>
  <c r="E94" i="7" l="1"/>
  <c r="F94" i="7"/>
  <c r="E75" i="7"/>
  <c r="B23" i="8"/>
  <c r="B13" i="8"/>
  <c r="G88" i="7" l="1"/>
  <c r="H88" i="7"/>
  <c r="I88" i="7"/>
  <c r="G94" i="7"/>
  <c r="H94" i="7"/>
  <c r="I94" i="7"/>
  <c r="G69" i="7"/>
  <c r="G49" i="7"/>
  <c r="I47" i="7"/>
  <c r="H47" i="7"/>
  <c r="G47" i="7"/>
  <c r="F47" i="7"/>
  <c r="E47" i="7"/>
  <c r="F14" i="5"/>
  <c r="E12" i="5"/>
  <c r="F12" i="5" s="1"/>
  <c r="E13" i="5"/>
  <c r="E14" i="5"/>
  <c r="G46" i="7" l="1"/>
  <c r="F44" i="8" l="1"/>
  <c r="F42" i="8"/>
  <c r="F40" i="8"/>
  <c r="F39" i="8"/>
  <c r="F37" i="8"/>
  <c r="F36" i="8"/>
  <c r="F34" i="8"/>
  <c r="F32" i="8"/>
  <c r="E42" i="8"/>
  <c r="E40" i="8"/>
  <c r="E39" i="8"/>
  <c r="E37" i="8"/>
  <c r="E36" i="8"/>
  <c r="E34" i="8"/>
  <c r="E32" i="8"/>
  <c r="E14" i="8"/>
  <c r="F14" i="8" s="1"/>
  <c r="E16" i="8"/>
  <c r="F16" i="8" s="1"/>
  <c r="E24" i="8"/>
  <c r="F24" i="8" s="1"/>
  <c r="E22" i="8"/>
  <c r="F22" i="8" s="1"/>
  <c r="E20" i="8"/>
  <c r="F20" i="8" s="1"/>
  <c r="E19" i="8"/>
  <c r="F19" i="8" s="1"/>
  <c r="E17" i="8"/>
  <c r="F17" i="8" s="1"/>
  <c r="E12" i="8"/>
  <c r="F12" i="8" s="1"/>
  <c r="H29" i="3"/>
  <c r="G34" i="3"/>
  <c r="H34" i="3" s="1"/>
  <c r="G33" i="3"/>
  <c r="H33" i="3" s="1"/>
  <c r="G28" i="3"/>
  <c r="G29" i="3"/>
  <c r="G30" i="3"/>
  <c r="H30" i="3" s="1"/>
  <c r="G31" i="3"/>
  <c r="H31" i="3" s="1"/>
  <c r="G27" i="3"/>
  <c r="E26" i="3"/>
  <c r="E32" i="3"/>
  <c r="G13" i="3"/>
  <c r="H13" i="3" s="1"/>
  <c r="G14" i="3"/>
  <c r="H14" i="3" s="1"/>
  <c r="G15" i="3"/>
  <c r="H15" i="3" s="1"/>
  <c r="G16" i="3"/>
  <c r="G12" i="3"/>
  <c r="H12" i="3" s="1"/>
  <c r="F63" i="7"/>
  <c r="F44" i="7"/>
  <c r="C23" i="8" l="1"/>
  <c r="F39" i="7"/>
  <c r="I44" i="7"/>
  <c r="H44" i="7"/>
  <c r="G44" i="7"/>
  <c r="E44" i="7"/>
  <c r="E39" i="7" s="1"/>
  <c r="E36" i="7"/>
  <c r="E35" i="7" s="1"/>
  <c r="F36" i="7"/>
  <c r="F35" i="7" s="1"/>
  <c r="G36" i="7"/>
  <c r="G35" i="7" s="1"/>
  <c r="H35" i="7"/>
  <c r="I35" i="7"/>
  <c r="G21" i="10"/>
  <c r="B38" i="8"/>
  <c r="G86" i="7"/>
  <c r="G85" i="7" s="1"/>
  <c r="I83" i="7"/>
  <c r="I82" i="7" s="1"/>
  <c r="H83" i="7"/>
  <c r="H82" i="7" s="1"/>
  <c r="G83" i="7"/>
  <c r="G82" i="7" s="1"/>
  <c r="F83" i="7"/>
  <c r="F82" i="7" s="1"/>
  <c r="E83" i="7"/>
  <c r="E82" i="7" s="1"/>
  <c r="E13" i="6"/>
  <c r="E12" i="6" s="1"/>
  <c r="D8" i="6"/>
  <c r="I102" i="7"/>
  <c r="I101" i="7" s="1"/>
  <c r="I100" i="7" s="1"/>
  <c r="H102" i="7"/>
  <c r="H101" i="7" s="1"/>
  <c r="H100" i="7" s="1"/>
  <c r="E101" i="7"/>
  <c r="E100" i="7" s="1"/>
  <c r="I98" i="7"/>
  <c r="I97" i="7" s="1"/>
  <c r="I96" i="7" s="1"/>
  <c r="H98" i="7"/>
  <c r="H97" i="7" s="1"/>
  <c r="H96" i="7" s="1"/>
  <c r="I86" i="7"/>
  <c r="I85" i="7" s="1"/>
  <c r="H86" i="7"/>
  <c r="H85" i="7" s="1"/>
  <c r="I73" i="7"/>
  <c r="H73" i="7"/>
  <c r="I75" i="7"/>
  <c r="H75" i="7"/>
  <c r="I63" i="7"/>
  <c r="I62" i="7" s="1"/>
  <c r="I61" i="7" s="1"/>
  <c r="H63" i="7"/>
  <c r="H62" i="7" s="1"/>
  <c r="H61" i="7" s="1"/>
  <c r="I57" i="7"/>
  <c r="I56" i="7" s="1"/>
  <c r="I55" i="7" s="1"/>
  <c r="H57" i="7"/>
  <c r="H56" i="7" s="1"/>
  <c r="H55" i="7" s="1"/>
  <c r="I53" i="7"/>
  <c r="I52" i="7" s="1"/>
  <c r="I51" i="7" s="1"/>
  <c r="I49" i="7" s="1"/>
  <c r="I46" i="7" s="1"/>
  <c r="H53" i="7"/>
  <c r="H52" i="7" s="1"/>
  <c r="H51" i="7" s="1"/>
  <c r="H49" i="7" s="1"/>
  <c r="H46" i="7" s="1"/>
  <c r="D18" i="3"/>
  <c r="F102" i="7"/>
  <c r="F101" i="7" s="1"/>
  <c r="F100" i="7" s="1"/>
  <c r="F98" i="7"/>
  <c r="F97" i="7" s="1"/>
  <c r="F96" i="7" s="1"/>
  <c r="F86" i="7"/>
  <c r="F85" i="7" s="1"/>
  <c r="E86" i="7"/>
  <c r="E85" i="7" s="1"/>
  <c r="F73" i="7"/>
  <c r="F75" i="7"/>
  <c r="F62" i="7"/>
  <c r="F61" i="7" s="1"/>
  <c r="F57" i="7"/>
  <c r="F56" i="7" s="1"/>
  <c r="F55" i="7" s="1"/>
  <c r="F53" i="7"/>
  <c r="G39" i="7" l="1"/>
  <c r="G29" i="7" s="1"/>
  <c r="H39" i="7"/>
  <c r="I39" i="7"/>
  <c r="I72" i="7"/>
  <c r="I71" i="7" s="1"/>
  <c r="I69" i="7" s="1"/>
  <c r="I67" i="7" s="1"/>
  <c r="F72" i="7"/>
  <c r="F71" i="7" s="1"/>
  <c r="F69" i="7" s="1"/>
  <c r="F67" i="7" s="1"/>
  <c r="H72" i="7"/>
  <c r="H71" i="7" s="1"/>
  <c r="H69" i="7" s="1"/>
  <c r="H67" i="7" s="1"/>
  <c r="E102" i="7"/>
  <c r="E98" i="7"/>
  <c r="E97" i="7" s="1"/>
  <c r="E96" i="7" s="1"/>
  <c r="E89" i="7"/>
  <c r="E88" i="7" s="1"/>
  <c r="E73" i="7"/>
  <c r="E63" i="7"/>
  <c r="E62" i="7" s="1"/>
  <c r="E61" i="7" s="1"/>
  <c r="E53" i="7"/>
  <c r="E52" i="7" s="1"/>
  <c r="E51" i="7" s="1"/>
  <c r="E49" i="7" s="1"/>
  <c r="E46" i="7" s="1"/>
  <c r="E29" i="7" s="1"/>
  <c r="G53" i="7"/>
  <c r="G52" i="7" s="1"/>
  <c r="G51" i="7" s="1"/>
  <c r="E57" i="7"/>
  <c r="E56" i="7" s="1"/>
  <c r="E55" i="7" s="1"/>
  <c r="G57" i="7"/>
  <c r="G56" i="7" s="1"/>
  <c r="G55" i="7" s="1"/>
  <c r="G63" i="7"/>
  <c r="G62" i="7" s="1"/>
  <c r="G61" i="7" s="1"/>
  <c r="G67" i="7"/>
  <c r="G73" i="7"/>
  <c r="G75" i="7"/>
  <c r="G98" i="7"/>
  <c r="G97" i="7" s="1"/>
  <c r="G96" i="7" s="1"/>
  <c r="G102" i="7"/>
  <c r="G101" i="7" s="1"/>
  <c r="G100" i="7" s="1"/>
  <c r="I29" i="7" l="1"/>
  <c r="I28" i="7" s="1"/>
  <c r="H29" i="7"/>
  <c r="H28" i="7" s="1"/>
  <c r="E28" i="7"/>
  <c r="G28" i="7"/>
  <c r="H66" i="7"/>
  <c r="H65" i="7"/>
  <c r="I66" i="7"/>
  <c r="I65" i="7"/>
  <c r="F66" i="7"/>
  <c r="F65" i="7"/>
  <c r="F60" i="7" s="1"/>
  <c r="G66" i="7"/>
  <c r="G65" i="7"/>
  <c r="I81" i="7"/>
  <c r="I60" i="7" s="1"/>
  <c r="H81" i="7"/>
  <c r="H60" i="7" s="1"/>
  <c r="F81" i="7"/>
  <c r="E72" i="7"/>
  <c r="E71" i="7" s="1"/>
  <c r="G72" i="7"/>
  <c r="G71" i="7" s="1"/>
  <c r="G81" i="7"/>
  <c r="G60" i="7" s="1"/>
  <c r="F23" i="8"/>
  <c r="E23" i="8"/>
  <c r="D23" i="8"/>
  <c r="F18" i="8"/>
  <c r="E18" i="8"/>
  <c r="C18" i="8"/>
  <c r="B18" i="8"/>
  <c r="F15" i="8"/>
  <c r="E15" i="8"/>
  <c r="D15" i="8"/>
  <c r="C15" i="8"/>
  <c r="B15" i="8"/>
  <c r="F13" i="8"/>
  <c r="E13" i="8"/>
  <c r="D13" i="8"/>
  <c r="C13" i="8"/>
  <c r="F11" i="8"/>
  <c r="E11" i="8"/>
  <c r="D11" i="8"/>
  <c r="C11" i="8"/>
  <c r="B11" i="8"/>
  <c r="B43" i="8"/>
  <c r="B35" i="8"/>
  <c r="B33" i="8"/>
  <c r="B31" i="8"/>
  <c r="C38" i="8"/>
  <c r="C35" i="8"/>
  <c r="C31" i="8"/>
  <c r="C33" i="8"/>
  <c r="C43" i="8"/>
  <c r="G6" i="7" l="1"/>
  <c r="I6" i="7"/>
  <c r="H6" i="7"/>
  <c r="D10" i="8"/>
  <c r="E69" i="7"/>
  <c r="E67" i="7" s="1"/>
  <c r="C30" i="8"/>
  <c r="B30" i="8"/>
  <c r="B10" i="8"/>
  <c r="F10" i="8"/>
  <c r="C10" i="8"/>
  <c r="E10" i="8"/>
  <c r="F38" i="8"/>
  <c r="F43" i="8"/>
  <c r="E43" i="8"/>
  <c r="E38" i="8"/>
  <c r="F35" i="8"/>
  <c r="E35" i="8"/>
  <c r="F33" i="8"/>
  <c r="F31" i="8"/>
  <c r="E33" i="8"/>
  <c r="E31" i="8"/>
  <c r="E65" i="7" l="1"/>
  <c r="E66" i="7"/>
  <c r="E30" i="8"/>
  <c r="F30" i="8"/>
  <c r="D31" i="8"/>
  <c r="D33" i="8"/>
  <c r="D35" i="8"/>
  <c r="D43" i="8"/>
  <c r="D30" i="8" s="1"/>
  <c r="B11" i="5"/>
  <c r="B10" i="5" s="1"/>
  <c r="F11" i="5"/>
  <c r="F10" i="5" s="1"/>
  <c r="E11" i="5"/>
  <c r="E10" i="5" s="1"/>
  <c r="D11" i="5"/>
  <c r="D10" i="5" s="1"/>
  <c r="C11" i="5"/>
  <c r="C10" i="5" s="1"/>
  <c r="D26" i="3"/>
  <c r="D32" i="3"/>
  <c r="H26" i="3"/>
  <c r="G26" i="3"/>
  <c r="H32" i="3"/>
  <c r="G32" i="3"/>
  <c r="F32" i="3"/>
  <c r="H25" i="3" l="1"/>
  <c r="G25" i="3"/>
  <c r="F25" i="3"/>
  <c r="E25" i="3"/>
  <c r="D25" i="3"/>
  <c r="E18" i="3"/>
  <c r="H18" i="3"/>
  <c r="G18" i="3"/>
  <c r="F18" i="3"/>
  <c r="F10" i="3" l="1"/>
  <c r="G10" i="3"/>
  <c r="H10" i="3"/>
  <c r="F37" i="10"/>
  <c r="G37" i="10" s="1"/>
  <c r="H34" i="10" s="1"/>
  <c r="H37" i="10" s="1"/>
  <c r="I34" i="10" s="1"/>
  <c r="I37" i="10" s="1"/>
  <c r="J34" i="10" s="1"/>
  <c r="J37" i="10" s="1"/>
  <c r="J21" i="10"/>
  <c r="I21" i="10"/>
  <c r="H21" i="10"/>
  <c r="F21" i="10"/>
  <c r="H11" i="10"/>
  <c r="G11" i="10"/>
  <c r="F11" i="10"/>
  <c r="H8" i="10"/>
  <c r="G8" i="10"/>
  <c r="F8" i="10"/>
  <c r="J14" i="10" l="1"/>
  <c r="J22" i="10" s="1"/>
  <c r="J28" i="10" s="1"/>
  <c r="I14" i="10"/>
  <c r="I22" i="10" s="1"/>
  <c r="I28" i="10" s="1"/>
  <c r="H14" i="10"/>
  <c r="G14" i="10"/>
  <c r="F14" i="10"/>
  <c r="F22" i="10" s="1"/>
  <c r="F52" i="7"/>
  <c r="F51" i="7" s="1"/>
  <c r="F50" i="7" l="1"/>
  <c r="F49" i="7" s="1"/>
  <c r="F46" i="7" s="1"/>
  <c r="F29" i="7" s="1"/>
  <c r="F28" i="7" s="1"/>
  <c r="F6" i="7" s="1"/>
  <c r="H22" i="10"/>
  <c r="H28" i="10" s="1"/>
  <c r="G22" i="10"/>
  <c r="E81" i="7"/>
  <c r="E60" i="7" s="1"/>
  <c r="E6" i="7" l="1"/>
</calcChain>
</file>

<file path=xl/sharedStrings.xml><?xml version="1.0" encoding="utf-8"?>
<sst xmlns="http://schemas.openxmlformats.org/spreadsheetml/2006/main" count="350" uniqueCount="159">
  <si>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</si>
  <si>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</si>
  <si>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</si>
  <si>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</si>
  <si>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</si>
  <si>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</si>
  <si>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</si>
  <si>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</si>
  <si>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</si>
  <si>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</si>
  <si>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</si>
  <si>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</si>
  <si>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</si>
  <si>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</si>
  <si>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</si>
  <si>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</si>
  <si>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</si>
  <si>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</si>
  <si>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</si>
  <si>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</si>
  <si>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</si>
  <si>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</si>
  <si>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</si>
  <si>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</si>
  <si>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</si>
  <si>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</si>
  <si>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</si>
  <si>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</si>
  <si>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</si>
  <si>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</si>
  <si>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</si>
  <si>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</si>
  <si>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</si>
  <si>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</si>
  <si>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</si>
  <si>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</si>
  <si>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</si>
  <si>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</si>
  <si>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</si>
  <si>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</si>
  <si>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</si>
  <si>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</si>
  <si>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</si>
  <si>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4 Prihodi za posebne namjene</t>
  </si>
  <si>
    <t>1 Opći prihodi i primici</t>
  </si>
  <si>
    <t xml:space="preserve">  11 Opći prihodi i primici</t>
  </si>
  <si>
    <t>3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</si>
  <si>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</si>
  <si>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</si>
  <si>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</si>
  <si>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</si>
  <si>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</si>
  <si>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</si>
  <si>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</si>
  <si>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</si>
  <si>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</si>
  <si>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</si>
  <si>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</si>
  <si>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</si>
  <si>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</si>
  <si>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</si>
  <si>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</si>
  <si>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upravnih i administrativnih pristojbi, pristojbi po posebnim propisima i naknada</t>
  </si>
  <si>
    <t>Prihodi od imovine</t>
  </si>
  <si>
    <t>Prihodi od prodaje proizvoda i robe te pruženih usluga, prihodi od donacija te povrati po protestiranim jamstvima</t>
  </si>
  <si>
    <t>Naknade građanima i kućanstvima na temelju osiguranja i druge naknade</t>
  </si>
  <si>
    <t>Rashodi za dodatna ulaganja na nefinancijskoj imovini</t>
  </si>
  <si>
    <t>Financijski rashodi</t>
  </si>
  <si>
    <t>Ostali rashodi</t>
  </si>
  <si>
    <t>09 Obrazovanje</t>
  </si>
  <si>
    <t>091 Predškolsko i osnovnoškolsko obrazovanje</t>
  </si>
  <si>
    <t>096 Dodatne usluge u obrazovanju</t>
  </si>
  <si>
    <t>098 Usluge u obrazovanju koje nisu drugdje svrstane</t>
  </si>
  <si>
    <r>
      <t xml:space="preserve">  </t>
    </r>
    <r>
      <rPr>
        <sz val="10"/>
        <rFont val="Arial"/>
        <family val="2"/>
      </rPr>
      <t>32 Vlastiti prihodi</t>
    </r>
  </si>
  <si>
    <t>44 Decentralizirana sredtva</t>
  </si>
  <si>
    <t>5  Pomoći</t>
  </si>
  <si>
    <t>56 Fondovi EU</t>
  </si>
  <si>
    <t>Izvor financiranja 1.1.1</t>
  </si>
  <si>
    <t>Opći prihodi i primici</t>
  </si>
  <si>
    <t>PROGRAM 1207</t>
  </si>
  <si>
    <t>Zakonski standardi ustanova u obrazovanju</t>
  </si>
  <si>
    <t>Aktivnost A120701</t>
  </si>
  <si>
    <t>Osiguravanje uvjeta rada za redovno poslovanje osnovne škole</t>
  </si>
  <si>
    <t>Izvor financiranja 4.4.1</t>
  </si>
  <si>
    <t xml:space="preserve"> Financijski rashodi</t>
  </si>
  <si>
    <t>Decentralizirana sredstva</t>
  </si>
  <si>
    <t xml:space="preserve"> Ostale pomoći proračunski korisnici</t>
  </si>
  <si>
    <t>Aktivnost A120702</t>
  </si>
  <si>
    <t>Investicijska ulaganja u osnovne škole</t>
  </si>
  <si>
    <t>Kapitalni projekt K120703</t>
  </si>
  <si>
    <t>Kapitalna ulaganja u osnovne škole</t>
  </si>
  <si>
    <t>PROGRAM 1208</t>
  </si>
  <si>
    <t>Program ustanova u obrazovanju iznad standarda</t>
  </si>
  <si>
    <t>Aktivnost 120801</t>
  </si>
  <si>
    <t>Aktivnost A120804</t>
  </si>
  <si>
    <t>Financiranje školskih projekata</t>
  </si>
  <si>
    <t>Izvor 1.1.1</t>
  </si>
  <si>
    <t>Aktivnost A120808</t>
  </si>
  <si>
    <t>Nabava udžbenika za učenike osnovnih škola</t>
  </si>
  <si>
    <t>Izvor 5.8.1</t>
  </si>
  <si>
    <t>Aktivnost A120810</t>
  </si>
  <si>
    <t>Aktivnost A120811</t>
  </si>
  <si>
    <t>Ostale pomoći proračunski korisnici</t>
  </si>
  <si>
    <t>Aktivnost A120818</t>
  </si>
  <si>
    <t>Ostale aktivnosti osnovnih škola</t>
  </si>
  <si>
    <t>Izvor financiranja 4.3.1</t>
  </si>
  <si>
    <t>Prihodi za posebne namjene proračunski korisnici</t>
  </si>
  <si>
    <t>Izvor financiranja 6.2.1</t>
  </si>
  <si>
    <t>Donacije-proračunski korisnici</t>
  </si>
  <si>
    <t>Dodatne djelatnosti osnovnih škola</t>
  </si>
  <si>
    <t>Izvor financiranja 3.2.1</t>
  </si>
  <si>
    <t>Vlastiti prihodi- proračunski korisnici</t>
  </si>
  <si>
    <t>Organizacija prehrane u osnovnim školama</t>
  </si>
  <si>
    <t>Opskrba školskih ustanova higijenskim potrepštinama za učenice osnovnih škola</t>
  </si>
  <si>
    <t>43 Prihodi za posebne namjene-proračunski korisnici</t>
  </si>
  <si>
    <t>6 Donacije</t>
  </si>
  <si>
    <t>Aktivnost A120819</t>
  </si>
  <si>
    <t>5.8.1</t>
  </si>
  <si>
    <t xml:space="preserve">Izvor </t>
  </si>
  <si>
    <t>Projekcija proračuna
za 2027.</t>
  </si>
  <si>
    <t>Projekcija 
za 2027.</t>
  </si>
  <si>
    <t>58  Ostale pomoći-proračunski korisnici</t>
  </si>
  <si>
    <t>Korisnik K016</t>
  </si>
  <si>
    <t>Prihodi za posebne namjene-prenesena sredstva</t>
  </si>
  <si>
    <t>FINANCIJSKI PLAN PRORAČUNSKOG KORISNIKA JEDINICE LOKALNE I PODRUČNE (REGIONALNE) SAMOUPRAVE 
ZA 2026. I PROJEKCIJA ZA 2027. I 2028. GODINU</t>
  </si>
  <si>
    <t>Izvršenje 2024.*</t>
  </si>
  <si>
    <t>Plan 2025.</t>
  </si>
  <si>
    <t>Proračun za 2026.</t>
  </si>
  <si>
    <t>Projekcija proračuna
za 2028.</t>
  </si>
  <si>
    <t>Izvršenje 2024.</t>
  </si>
  <si>
    <t>Plan za 2026.</t>
  </si>
  <si>
    <t>Projekcija 
za 2028.</t>
  </si>
  <si>
    <t>Projekcija 
za 2076.</t>
  </si>
  <si>
    <t>62 Donacije-proračunski korisnici</t>
  </si>
  <si>
    <t>522 Ostale pomoći (stara 521)</t>
  </si>
  <si>
    <t>50112 Ostale pomoći-proračunski korisnici (stara 581)</t>
  </si>
  <si>
    <t>Izvor financiranja 5.0.122 (stara šifra 5.8.1.)</t>
  </si>
  <si>
    <t>Izvor financiranja 5.2.2 (stara šifra 5.8.1.)</t>
  </si>
  <si>
    <t>OSNOVNA ŠKOLA SLANO</t>
  </si>
  <si>
    <t>Osnovna škola Slano</t>
  </si>
  <si>
    <t>Kazne i upravne mjere i ostali prihodi</t>
  </si>
  <si>
    <t>8868/,08</t>
  </si>
  <si>
    <t>50111 Ostale pomoći iz drž. Proračuna kroz opće prihode i primitke PK</t>
  </si>
  <si>
    <t>PROGRAM 1206</t>
  </si>
  <si>
    <t>EU projekti UO za obrazovanje, kulutru i sport</t>
  </si>
  <si>
    <t>Tekući projekt T120602</t>
  </si>
  <si>
    <t>Europski socijalni fond-Projekt ZMS-pomoćnik u nastavi</t>
  </si>
  <si>
    <t>Izvor financiranja 5.2.1</t>
  </si>
  <si>
    <t xml:space="preserve">Ostale pomoći </t>
  </si>
  <si>
    <t>Izvor financiranja 5.6.1</t>
  </si>
  <si>
    <t xml:space="preserve"> Fondovi EU</t>
  </si>
  <si>
    <t>Tekući projekt T120608</t>
  </si>
  <si>
    <t>Školska shema</t>
  </si>
  <si>
    <t>Financiranje radnih materijala za učenike osnovnih škola</t>
  </si>
  <si>
    <t>Aktivnost A120809</t>
  </si>
  <si>
    <t>Programi školskog kurikuluma</t>
  </si>
  <si>
    <t>Tekući projekt T120802</t>
  </si>
  <si>
    <t>Financiranje produženog boravaka u osnovnim školama</t>
  </si>
  <si>
    <t>Izvor financiranja 50112 (stara šifra 5.8.1)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</si>
</sst>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4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3" fontId="6" fillId="3" borderId="3" xfId="0" quotePrefix="1" applyNumberFormat="1" applyFont="1" applyFill="1" applyBorder="1" applyAlignment="1">
      <alignment horizontal="right"/>
    </xf>
    <xf numFmtId="0" fontId="20" fillId="2" borderId="3" xfId="0" quotePrefix="1" applyFont="1" applyFill="1" applyBorder="1" applyAlignment="1">
      <alignment horizontal="left" vertical="center"/>
    </xf>
    <xf numFmtId="0" fontId="20" fillId="2" borderId="3" xfId="0" quotePrefix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/>
    </xf>
    <xf numFmtId="0" fontId="20" fillId="2" borderId="3" xfId="0" applyNumberFormat="1" applyFont="1" applyFill="1" applyBorder="1" applyAlignment="1" applyProtection="1">
      <alignment horizontal="left" vertical="center" wrapText="1"/>
    </xf>
    <xf numFmtId="0" fontId="22" fillId="2" borderId="1" xfId="0" applyNumberFormat="1" applyFont="1" applyFill="1" applyBorder="1" applyAlignment="1" applyProtection="1">
      <alignment horizontal="left" vertical="center" wrapText="1" indent="1"/>
    </xf>
    <xf numFmtId="0" fontId="20" fillId="2" borderId="3" xfId="0" applyNumberFormat="1" applyFont="1" applyFill="1" applyBorder="1" applyAlignment="1" applyProtection="1">
      <alignment vertical="center" wrapText="1"/>
    </xf>
    <xf numFmtId="3" fontId="23" fillId="2" borderId="3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  <xf numFmtId="0" fontId="9" fillId="5" borderId="3" xfId="0" applyNumberFormat="1" applyFont="1" applyFill="1" applyBorder="1" applyAlignment="1" applyProtection="1">
      <alignment horizontal="left" vertical="center" wrapText="1"/>
    </xf>
    <xf numFmtId="3" fontId="6" fillId="5" borderId="4" xfId="0" applyNumberFormat="1" applyFont="1" applyFill="1" applyBorder="1" applyAlignment="1">
      <alignment horizontal="right"/>
    </xf>
    <xf numFmtId="3" fontId="6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NumberFormat="1" applyFont="1" applyFill="1" applyBorder="1" applyAlignment="1" applyProtection="1">
      <alignment horizontal="left" vertical="center"/>
    </xf>
    <xf numFmtId="0" fontId="9" fillId="5" borderId="3" xfId="0" applyNumberFormat="1" applyFont="1" applyFill="1" applyBorder="1" applyAlignment="1" applyProtection="1">
      <alignment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</xf>
    <xf numFmtId="3" fontId="6" fillId="3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3" fontId="3" fillId="3" borderId="3" xfId="0" applyNumberFormat="1" applyFont="1" applyFill="1" applyBorder="1" applyAlignment="1">
      <alignment horizontal="right"/>
    </xf>
    <xf numFmtId="3" fontId="3" fillId="5" borderId="4" xfId="0" applyNumberFormat="1" applyFont="1" applyFill="1" applyBorder="1" applyAlignment="1">
      <alignment horizontal="right"/>
    </xf>
    <xf numFmtId="3" fontId="3" fillId="5" borderId="3" xfId="0" applyNumberFormat="1" applyFont="1" applyFill="1" applyBorder="1" applyAlignment="1">
      <alignment horizontal="right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3" fontId="6" fillId="6" borderId="4" xfId="0" applyNumberFormat="1" applyFont="1" applyFill="1" applyBorder="1" applyAlignment="1">
      <alignment horizontal="right"/>
    </xf>
    <xf numFmtId="3" fontId="6" fillId="6" borderId="3" xfId="0" applyNumberFormat="1" applyFont="1" applyFill="1" applyBorder="1" applyAlignment="1">
      <alignment horizontal="right"/>
    </xf>
    <xf numFmtId="0" fontId="21" fillId="5" borderId="3" xfId="0" applyNumberFormat="1" applyFont="1" applyFill="1" applyBorder="1" applyAlignment="1" applyProtection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horizontal="left" vertical="center" wrapText="1"/>
    </xf>
    <xf numFmtId="3" fontId="6" fillId="3" borderId="4" xfId="0" applyNumberFormat="1" applyFont="1" applyFill="1" applyBorder="1" applyAlignment="1">
      <alignment horizontal="right"/>
    </xf>
    <xf numFmtId="3" fontId="3" fillId="3" borderId="3" xfId="0" applyNumberFormat="1" applyFont="1" applyFill="1" applyBorder="1" applyAlignment="1" applyProtection="1">
      <alignment horizontal="right" wrapText="1"/>
    </xf>
    <xf numFmtId="0" fontId="15" fillId="5" borderId="4" xfId="0" applyNumberFormat="1" applyFont="1" applyFill="1" applyBorder="1" applyAlignment="1" applyProtection="1">
      <alignment horizontal="left" vertical="center" wrapText="1"/>
    </xf>
    <xf numFmtId="3" fontId="3" fillId="5" borderId="3" xfId="0" applyNumberFormat="1" applyFont="1" applyFill="1" applyBorder="1" applyAlignment="1" applyProtection="1">
      <alignment horizontal="right" wrapText="1"/>
    </xf>
    <xf numFmtId="3" fontId="22" fillId="3" borderId="4" xfId="0" applyNumberFormat="1" applyFont="1" applyFill="1" applyBorder="1" applyAlignment="1">
      <alignment horizontal="right"/>
    </xf>
    <xf numFmtId="3" fontId="22" fillId="3" borderId="3" xfId="0" applyNumberFormat="1" applyFont="1" applyFill="1" applyBorder="1" applyAlignment="1">
      <alignment horizontal="right"/>
    </xf>
    <xf numFmtId="3" fontId="6" fillId="7" borderId="4" xfId="0" applyNumberFormat="1" applyFont="1" applyFill="1" applyBorder="1" applyAlignment="1">
      <alignment horizontal="right"/>
    </xf>
    <xf numFmtId="0" fontId="22" fillId="3" borderId="4" xfId="0" applyNumberFormat="1" applyFont="1" applyFill="1" applyBorder="1" applyAlignment="1" applyProtection="1">
      <alignment horizontal="left" vertical="center" wrapText="1"/>
    </xf>
    <xf numFmtId="3" fontId="6" fillId="3" borderId="3" xfId="0" applyNumberFormat="1" applyFont="1" applyFill="1" applyBorder="1" applyAlignment="1" applyProtection="1">
      <alignment horizontal="right" wrapText="1"/>
    </xf>
    <xf numFmtId="0" fontId="3" fillId="5" borderId="4" xfId="0" applyNumberFormat="1" applyFont="1" applyFill="1" applyBorder="1" applyAlignment="1" applyProtection="1">
      <alignment horizontal="left" vertical="center" wrapText="1"/>
    </xf>
    <xf numFmtId="0" fontId="23" fillId="5" borderId="4" xfId="0" applyNumberFormat="1" applyFont="1" applyFill="1" applyBorder="1" applyAlignment="1" applyProtection="1">
      <alignment horizontal="left" vertical="center" wrapText="1"/>
    </xf>
    <xf numFmtId="3" fontId="22" fillId="5" borderId="3" xfId="0" applyNumberFormat="1" applyFont="1" applyFill="1" applyBorder="1" applyAlignment="1">
      <alignment horizontal="right"/>
    </xf>
    <xf numFmtId="3" fontId="22" fillId="5" borderId="3" xfId="0" applyNumberFormat="1" applyFont="1" applyFill="1" applyBorder="1" applyAlignment="1" applyProtection="1">
      <alignment horizontal="right" wrapText="1"/>
    </xf>
    <xf numFmtId="0" fontId="9" fillId="7" borderId="3" xfId="0" applyNumberFormat="1" applyFont="1" applyFill="1" applyBorder="1" applyAlignment="1" applyProtection="1">
      <alignment vertical="center" wrapText="1"/>
    </xf>
    <xf numFmtId="0" fontId="21" fillId="3" borderId="3" xfId="0" applyNumberFormat="1" applyFont="1" applyFill="1" applyBorder="1" applyAlignment="1" applyProtection="1">
      <alignment vertical="center" wrapText="1"/>
    </xf>
    <xf numFmtId="0" fontId="20" fillId="5" borderId="3" xfId="0" applyNumberFormat="1" applyFont="1" applyFill="1" applyBorder="1" applyAlignment="1" applyProtection="1">
      <alignment vertical="center" wrapText="1"/>
    </xf>
    <xf numFmtId="0" fontId="7" fillId="5" borderId="3" xfId="0" applyNumberFormat="1" applyFont="1" applyFill="1" applyBorder="1" applyAlignment="1" applyProtection="1">
      <alignment vertical="center" wrapText="1"/>
    </xf>
    <xf numFmtId="0" fontId="22" fillId="5" borderId="4" xfId="0" applyNumberFormat="1" applyFont="1" applyFill="1" applyBorder="1" applyAlignment="1" applyProtection="1">
      <alignment horizontal="left" vertical="center" wrapText="1" indent="1"/>
    </xf>
    <xf numFmtId="3" fontId="22" fillId="5" borderId="4" xfId="0" applyNumberFormat="1" applyFont="1" applyFill="1" applyBorder="1" applyAlignment="1">
      <alignment horizontal="right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3" fillId="0" borderId="4" xfId="0" applyNumberFormat="1" applyFont="1" applyFill="1" applyBorder="1" applyAlignment="1">
      <alignment horizontal="righ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5" fillId="5" borderId="4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center" vertical="center" wrapText="1"/>
    </xf>
    <xf numFmtId="3" fontId="6" fillId="8" borderId="4" xfId="0" applyNumberFormat="1" applyFont="1" applyFill="1" applyBorder="1" applyAlignment="1" applyProtection="1">
      <alignment horizontal="center" vertical="center" wrapText="1"/>
    </xf>
    <xf numFmtId="3" fontId="3" fillId="0" borderId="3" xfId="0" applyNumberFormat="1" applyFont="1" applyFill="1" applyBorder="1" applyAlignment="1">
      <alignment horizontal="right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24" fillId="0" borderId="3" xfId="0" applyFont="1" applyBorder="1" applyAlignment="1">
      <alignment wrapText="1"/>
    </xf>
    <xf numFmtId="0" fontId="0" fillId="0" borderId="3" xfId="0" applyBorder="1" applyAlignment="1">
      <alignment horizontal="left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5" fillId="5" borderId="4" xfId="0" applyNumberFormat="1" applyFont="1" applyFill="1" applyBorder="1" applyAlignment="1" applyProtection="1">
      <alignment horizontal="left" vertical="center" wrapText="1"/>
    </xf>
    <xf numFmtId="0" fontId="0" fillId="0" borderId="0" xfId="0" applyBorder="1"/>
    <xf numFmtId="164" fontId="9" fillId="0" borderId="0" xfId="0" applyNumberFormat="1" applyFont="1" applyBorder="1"/>
    <xf numFmtId="164" fontId="0" fillId="0" borderId="0" xfId="0" applyNumberFormat="1" applyBorder="1"/>
    <xf numFmtId="0" fontId="2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15" fillId="5" borderId="4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1" fontId="0" fillId="0" borderId="3" xfId="0" applyNumberFormat="1" applyBorder="1"/>
    <xf numFmtId="3" fontId="22" fillId="7" borderId="4" xfId="0" applyNumberFormat="1" applyFont="1" applyFill="1" applyBorder="1" applyAlignment="1">
      <alignment horizontal="right"/>
    </xf>
    <xf numFmtId="0" fontId="24" fillId="6" borderId="1" xfId="0" applyNumberFormat="1" applyFont="1" applyFill="1" applyBorder="1" applyAlignment="1" applyProtection="1">
      <alignment horizontal="left" vertical="center" indent="1"/>
    </xf>
    <xf numFmtId="0" fontId="24" fillId="6" borderId="2" xfId="0" applyNumberFormat="1" applyFont="1" applyFill="1" applyBorder="1" applyAlignment="1" applyProtection="1">
      <alignment horizontal="left" vertical="center" wrapText="1" indent="1"/>
    </xf>
    <xf numFmtId="0" fontId="24" fillId="6" borderId="4" xfId="0" applyNumberFormat="1" applyFont="1" applyFill="1" applyBorder="1" applyAlignment="1" applyProtection="1">
      <alignment horizontal="left" vertical="center" wrapText="1" indent="1"/>
    </xf>
    <xf numFmtId="0" fontId="24" fillId="6" borderId="4" xfId="0" applyNumberFormat="1" applyFont="1" applyFill="1" applyBorder="1" applyAlignment="1" applyProtection="1">
      <alignment horizontal="left" vertical="center" wrapText="1"/>
    </xf>
    <xf numFmtId="3" fontId="24" fillId="6" borderId="4" xfId="0" applyNumberFormat="1" applyFont="1" applyFill="1" applyBorder="1" applyAlignment="1">
      <alignment horizontal="right"/>
    </xf>
    <xf numFmtId="3" fontId="24" fillId="6" borderId="3" xfId="0" applyNumberFormat="1" applyFont="1" applyFill="1" applyBorder="1" applyAlignment="1">
      <alignment horizontal="right"/>
    </xf>
    <xf numFmtId="3" fontId="24" fillId="6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inden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5" fillId="5" borderId="1" xfId="0" applyNumberFormat="1" applyFont="1" applyFill="1" applyBorder="1" applyAlignment="1" applyProtection="1">
      <alignment horizontal="left" vertical="center" wrapText="1"/>
    </xf>
    <xf numFmtId="0" fontId="15" fillId="5" borderId="2" xfId="0" applyNumberFormat="1" applyFont="1" applyFill="1" applyBorder="1" applyAlignment="1" applyProtection="1">
      <alignment horizontal="left" vertical="center" wrapText="1"/>
    </xf>
    <xf numFmtId="0" fontId="15" fillId="5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3" borderId="1" xfId="0" applyNumberFormat="1" applyFont="1" applyFill="1" applyBorder="1" applyAlignment="1" applyProtection="1">
      <alignment horizontal="left" vertical="center" wrapText="1"/>
    </xf>
    <xf numFmtId="0" fontId="6" fillId="3" borderId="2" xfId="0" applyNumberFormat="1" applyFont="1" applyFill="1" applyBorder="1" applyAlignment="1" applyProtection="1">
      <alignment horizontal="left" vertical="center" wrapText="1"/>
    </xf>
    <xf numFmtId="0" fontId="6" fillId="3" borderId="4" xfId="0" applyNumberFormat="1" applyFont="1" applyFill="1" applyBorder="1" applyAlignment="1" applyProtection="1">
      <alignment horizontal="left" vertical="center" wrapText="1"/>
    </xf>
    <xf numFmtId="0" fontId="22" fillId="3" borderId="1" xfId="0" applyNumberFormat="1" applyFont="1" applyFill="1" applyBorder="1" applyAlignment="1" applyProtection="1">
      <alignment horizontal="left" vertical="center" wrapText="1" indent="1"/>
    </xf>
    <xf numFmtId="0" fontId="22" fillId="3" borderId="2" xfId="0" applyNumberFormat="1" applyFont="1" applyFill="1" applyBorder="1" applyAlignment="1" applyProtection="1">
      <alignment horizontal="left" vertical="center" wrapText="1" indent="1"/>
    </xf>
    <xf numFmtId="0" fontId="22" fillId="3" borderId="4" xfId="0" applyNumberFormat="1" applyFont="1" applyFill="1" applyBorder="1" applyAlignment="1" applyProtection="1">
      <alignment horizontal="left" vertical="center" wrapText="1" indent="1"/>
    </xf>
    <xf numFmtId="0" fontId="6" fillId="7" borderId="1" xfId="0" applyNumberFormat="1" applyFont="1" applyFill="1" applyBorder="1" applyAlignment="1" applyProtection="1">
      <alignment horizontal="left" vertical="center" wrapText="1"/>
    </xf>
    <xf numFmtId="0" fontId="6" fillId="7" borderId="2" xfId="0" applyNumberFormat="1" applyFont="1" applyFill="1" applyBorder="1" applyAlignment="1" applyProtection="1">
      <alignment horizontal="left" vertical="center" wrapText="1"/>
    </xf>
    <xf numFmtId="0" fontId="6" fillId="7" borderId="4" xfId="0" applyNumberFormat="1" applyFont="1" applyFill="1" applyBorder="1" applyAlignment="1" applyProtection="1">
      <alignment horizontal="left" vertical="center" wrapText="1"/>
    </xf>
    <xf numFmtId="0" fontId="3" fillId="5" borderId="1" xfId="0" applyNumberFormat="1" applyFont="1" applyFill="1" applyBorder="1" applyAlignment="1" applyProtection="1">
      <alignment horizontal="left" vertical="center" wrapText="1" indent="1"/>
    </xf>
    <xf numFmtId="0" fontId="3" fillId="5" borderId="2" xfId="0" applyNumberFormat="1" applyFont="1" applyFill="1" applyBorder="1" applyAlignment="1" applyProtection="1">
      <alignment horizontal="left" vertical="center" wrapText="1" indent="1"/>
    </xf>
    <xf numFmtId="0" fontId="3" fillId="5" borderId="4" xfId="0" applyNumberFormat="1" applyFont="1" applyFill="1" applyBorder="1" applyAlignment="1" applyProtection="1">
      <alignment horizontal="left" vertical="center" wrapText="1" inden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6" fillId="4" borderId="2" xfId="0" applyNumberFormat="1" applyFont="1" applyFill="1" applyBorder="1" applyAlignment="1" applyProtection="1">
      <alignment horizontal="center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8" borderId="1" xfId="0" applyNumberFormat="1" applyFont="1" applyFill="1" applyBorder="1" applyAlignment="1" applyProtection="1">
      <alignment horizontal="center" vertical="center" wrapText="1"/>
    </xf>
    <xf numFmtId="0" fontId="6" fillId="8" borderId="2" xfId="0" applyNumberFormat="1" applyFont="1" applyFill="1" applyBorder="1" applyAlignment="1" applyProtection="1">
      <alignment horizontal="center" vertical="center" wrapText="1"/>
    </xf>
    <xf numFmtId="0" fontId="6" fillId="8" borderId="4" xfId="0" applyNumberFormat="1" applyFont="1" applyFill="1" applyBorder="1" applyAlignment="1" applyProtection="1">
      <alignment horizontal="center" vertical="center" wrapText="1"/>
    </xf>
    <xf numFmtId="0" fontId="22" fillId="7" borderId="1" xfId="0" applyNumberFormat="1" applyFont="1" applyFill="1" applyBorder="1" applyAlignment="1" applyProtection="1">
      <alignment horizontal="left" vertical="center" wrapText="1" indent="1"/>
    </xf>
    <xf numFmtId="0" fontId="22" fillId="7" borderId="2" xfId="0" applyNumberFormat="1" applyFont="1" applyFill="1" applyBorder="1" applyAlignment="1" applyProtection="1">
      <alignment horizontal="left" vertical="center" wrapText="1" indent="1"/>
    </xf>
    <xf numFmtId="0" fontId="22" fillId="7" borderId="4" xfId="0" applyNumberFormat="1" applyFont="1" applyFill="1" applyBorder="1" applyAlignment="1" applyProtection="1">
      <alignment horizontal="left" vertical="center" wrapText="1" indent="1"/>
    </xf>
    <xf numFmtId="0" fontId="23" fillId="5" borderId="1" xfId="0" applyNumberFormat="1" applyFont="1" applyFill="1" applyBorder="1" applyAlignment="1" applyProtection="1">
      <alignment horizontal="left" vertical="center" wrapText="1" indent="1"/>
    </xf>
    <xf numFmtId="0" fontId="23" fillId="5" borderId="2" xfId="0" applyNumberFormat="1" applyFont="1" applyFill="1" applyBorder="1" applyAlignment="1" applyProtection="1">
      <alignment horizontal="left" vertical="center" wrapText="1" indent="1"/>
    </xf>
    <xf numFmtId="0" fontId="23" fillId="5" borderId="4" xfId="0" applyNumberFormat="1" applyFont="1" applyFill="1" applyBorder="1" applyAlignment="1" applyProtection="1">
      <alignment horizontal="left" vertical="center" wrapText="1" indent="1"/>
    </xf>
    <xf numFmtId="0" fontId="23" fillId="2" borderId="1" xfId="0" applyNumberFormat="1" applyFont="1" applyFill="1" applyBorder="1" applyAlignment="1" applyProtection="1">
      <alignment horizontal="left" vertical="center" wrapText="1" indent="1"/>
    </xf>
    <xf numFmtId="0" fontId="23" fillId="2" borderId="2" xfId="0" applyNumberFormat="1" applyFont="1" applyFill="1" applyBorder="1" applyAlignment="1" applyProtection="1">
      <alignment horizontal="left" vertical="center" wrapText="1" indent="1"/>
    </xf>
    <xf numFmtId="0" fontId="23" fillId="2" borderId="4" xfId="0" applyNumberFormat="1" applyFont="1" applyFill="1" applyBorder="1" applyAlignment="1" applyProtection="1">
      <alignment horizontal="left" vertical="center" wrapText="1" inden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G20" sqref="G20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64" t="s">
        <v>124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customHeight="1" x14ac:dyDescent="0.25">
      <c r="A2" s="175" t="s">
        <v>138</v>
      </c>
      <c r="B2" s="175"/>
      <c r="C2" s="175"/>
      <c r="D2" s="175"/>
      <c r="E2" s="25"/>
      <c r="F2" s="25"/>
      <c r="G2" s="25"/>
      <c r="H2" s="25"/>
      <c r="I2" s="25"/>
      <c r="J2" s="25"/>
    </row>
    <row r="3" spans="1:10" ht="15.75" x14ac:dyDescent="0.25">
      <c r="A3" s="164" t="s">
        <v>18</v>
      </c>
      <c r="B3" s="164"/>
      <c r="C3" s="164"/>
      <c r="D3" s="164"/>
      <c r="E3" s="164"/>
      <c r="F3" s="164"/>
      <c r="G3" s="164"/>
      <c r="H3" s="164"/>
      <c r="I3" s="165"/>
      <c r="J3" s="165"/>
    </row>
    <row r="4" spans="1:10" ht="18" x14ac:dyDescent="0.25">
      <c r="A4" s="25"/>
      <c r="B4" s="25"/>
      <c r="C4" s="25"/>
      <c r="D4" s="25"/>
      <c r="E4" s="25"/>
      <c r="F4" s="25"/>
      <c r="G4" s="25"/>
      <c r="H4" s="25"/>
      <c r="I4" s="5"/>
      <c r="J4" s="5"/>
    </row>
    <row r="5" spans="1:10" ht="15.75" x14ac:dyDescent="0.25">
      <c r="A5" s="164" t="s">
        <v>24</v>
      </c>
      <c r="B5" s="166"/>
      <c r="C5" s="166"/>
      <c r="D5" s="166"/>
      <c r="E5" s="166"/>
      <c r="F5" s="166"/>
      <c r="G5" s="166"/>
      <c r="H5" s="166"/>
      <c r="I5" s="166"/>
      <c r="J5" s="16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6" t="s">
        <v>31</v>
      </c>
    </row>
    <row r="7" spans="1:10" ht="25.5" x14ac:dyDescent="0.25">
      <c r="A7" s="29"/>
      <c r="B7" s="30"/>
      <c r="C7" s="30"/>
      <c r="D7" s="31"/>
      <c r="E7" s="32"/>
      <c r="F7" s="3" t="s">
        <v>125</v>
      </c>
      <c r="G7" s="3" t="s">
        <v>126</v>
      </c>
      <c r="H7" s="3" t="s">
        <v>127</v>
      </c>
      <c r="I7" s="3" t="s">
        <v>119</v>
      </c>
      <c r="J7" s="3" t="s">
        <v>128</v>
      </c>
    </row>
    <row r="8" spans="1:10" x14ac:dyDescent="0.25">
      <c r="A8" s="167" t="s">
        <v>0</v>
      </c>
      <c r="B8" s="168"/>
      <c r="C8" s="168"/>
      <c r="D8" s="168"/>
      <c r="E8" s="169"/>
      <c r="F8" s="33">
        <f>F9+F10</f>
        <v>786360.44</v>
      </c>
      <c r="G8" s="33">
        <f t="shared" ref="G8:J8" si="0">G9+G10</f>
        <v>856950</v>
      </c>
      <c r="H8" s="33">
        <f t="shared" si="0"/>
        <v>950967</v>
      </c>
      <c r="I8" s="33">
        <f t="shared" si="0"/>
        <v>950967</v>
      </c>
      <c r="J8" s="33">
        <f t="shared" si="0"/>
        <v>944467</v>
      </c>
    </row>
    <row r="9" spans="1:10" x14ac:dyDescent="0.25">
      <c r="A9" s="170" t="s">
        <v>32</v>
      </c>
      <c r="B9" s="171"/>
      <c r="C9" s="171"/>
      <c r="D9" s="171"/>
      <c r="E9" s="163"/>
      <c r="F9" s="34">
        <v>786360.44</v>
      </c>
      <c r="G9" s="34">
        <v>856950</v>
      </c>
      <c r="H9" s="34">
        <v>950967</v>
      </c>
      <c r="I9" s="34">
        <v>950967</v>
      </c>
      <c r="J9" s="34">
        <f>950967-6500</f>
        <v>944467</v>
      </c>
    </row>
    <row r="10" spans="1:10" x14ac:dyDescent="0.25">
      <c r="A10" s="172" t="s">
        <v>33</v>
      </c>
      <c r="B10" s="163"/>
      <c r="C10" s="163"/>
      <c r="D10" s="163"/>
      <c r="E10" s="163"/>
      <c r="F10" s="34"/>
      <c r="G10" s="34"/>
      <c r="H10" s="34"/>
      <c r="I10" s="34"/>
      <c r="J10" s="34"/>
    </row>
    <row r="11" spans="1:10" x14ac:dyDescent="0.25">
      <c r="A11" s="37" t="s">
        <v>1</v>
      </c>
      <c r="B11" s="44"/>
      <c r="C11" s="44"/>
      <c r="D11" s="44"/>
      <c r="E11" s="44"/>
      <c r="F11" s="33">
        <f>F12+F13</f>
        <v>786922.84000000008</v>
      </c>
      <c r="G11" s="33">
        <f t="shared" ref="G11:J11" si="1">G12+G13</f>
        <v>856950</v>
      </c>
      <c r="H11" s="33">
        <f t="shared" si="1"/>
        <v>950967</v>
      </c>
      <c r="I11" s="33">
        <f t="shared" si="1"/>
        <v>950967</v>
      </c>
      <c r="J11" s="33">
        <f t="shared" si="1"/>
        <v>944467</v>
      </c>
    </row>
    <row r="12" spans="1:10" x14ac:dyDescent="0.25">
      <c r="A12" s="173" t="s">
        <v>34</v>
      </c>
      <c r="B12" s="171"/>
      <c r="C12" s="171"/>
      <c r="D12" s="171"/>
      <c r="E12" s="171"/>
      <c r="F12" s="34">
        <v>748268.06</v>
      </c>
      <c r="G12" s="34">
        <f>856950-8600</f>
        <v>848350</v>
      </c>
      <c r="H12" s="34">
        <f>950967-45600</f>
        <v>905367</v>
      </c>
      <c r="I12" s="34">
        <f t="shared" ref="I12" si="2">950967-45600</f>
        <v>905367</v>
      </c>
      <c r="J12" s="34">
        <f>950967-45600-6500</f>
        <v>898867</v>
      </c>
    </row>
    <row r="13" spans="1:10" x14ac:dyDescent="0.25">
      <c r="A13" s="162" t="s">
        <v>35</v>
      </c>
      <c r="B13" s="163"/>
      <c r="C13" s="163"/>
      <c r="D13" s="163"/>
      <c r="E13" s="163"/>
      <c r="F13" s="46">
        <v>38654.78</v>
      </c>
      <c r="G13" s="46">
        <v>8600</v>
      </c>
      <c r="H13" s="46">
        <f>27600+18000</f>
        <v>45600</v>
      </c>
      <c r="I13" s="46">
        <f t="shared" ref="I13:J13" si="3">27600+18000</f>
        <v>45600</v>
      </c>
      <c r="J13" s="46">
        <f t="shared" si="3"/>
        <v>45600</v>
      </c>
    </row>
    <row r="14" spans="1:10" x14ac:dyDescent="0.25">
      <c r="A14" s="174" t="s">
        <v>54</v>
      </c>
      <c r="B14" s="168"/>
      <c r="C14" s="168"/>
      <c r="D14" s="168"/>
      <c r="E14" s="168"/>
      <c r="F14" s="33">
        <f>F8-F11</f>
        <v>-562.4000000001397</v>
      </c>
      <c r="G14" s="33">
        <f t="shared" ref="G14:J14" si="4">G8-G11</f>
        <v>0</v>
      </c>
      <c r="H14" s="33">
        <f t="shared" si="4"/>
        <v>0</v>
      </c>
      <c r="I14" s="33">
        <f t="shared" si="4"/>
        <v>0</v>
      </c>
      <c r="J14" s="33">
        <f t="shared" si="4"/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64" t="s">
        <v>25</v>
      </c>
      <c r="B16" s="166"/>
      <c r="C16" s="166"/>
      <c r="D16" s="166"/>
      <c r="E16" s="166"/>
      <c r="F16" s="166"/>
      <c r="G16" s="166"/>
      <c r="H16" s="166"/>
      <c r="I16" s="166"/>
      <c r="J16" s="166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ht="25.5" x14ac:dyDescent="0.25">
      <c r="A18" s="29"/>
      <c r="B18" s="30"/>
      <c r="C18" s="30"/>
      <c r="D18" s="31"/>
      <c r="E18" s="32"/>
      <c r="F18" s="3" t="s">
        <v>125</v>
      </c>
      <c r="G18" s="3" t="s">
        <v>126</v>
      </c>
      <c r="H18" s="3" t="s">
        <v>127</v>
      </c>
      <c r="I18" s="3" t="s">
        <v>119</v>
      </c>
      <c r="J18" s="3" t="s">
        <v>128</v>
      </c>
    </row>
    <row r="19" spans="1:10" x14ac:dyDescent="0.25">
      <c r="A19" s="162" t="s">
        <v>36</v>
      </c>
      <c r="B19" s="163"/>
      <c r="C19" s="163"/>
      <c r="D19" s="163"/>
      <c r="E19" s="163"/>
      <c r="F19" s="46"/>
      <c r="G19" s="46"/>
      <c r="H19" s="46"/>
      <c r="I19" s="46"/>
      <c r="J19" s="45"/>
    </row>
    <row r="20" spans="1:10" x14ac:dyDescent="0.25">
      <c r="A20" s="162" t="s">
        <v>37</v>
      </c>
      <c r="B20" s="163"/>
      <c r="C20" s="163"/>
      <c r="D20" s="163"/>
      <c r="E20" s="163"/>
      <c r="F20" s="46"/>
      <c r="G20" s="46"/>
      <c r="H20" s="46"/>
      <c r="I20" s="46"/>
      <c r="J20" s="45"/>
    </row>
    <row r="21" spans="1:10" x14ac:dyDescent="0.25">
      <c r="A21" s="174" t="s">
        <v>2</v>
      </c>
      <c r="B21" s="168"/>
      <c r="C21" s="168"/>
      <c r="D21" s="168"/>
      <c r="E21" s="168"/>
      <c r="F21" s="33">
        <f>F19-F20</f>
        <v>0</v>
      </c>
      <c r="G21" s="33">
        <f>G19-G20</f>
        <v>0</v>
      </c>
      <c r="H21" s="33">
        <f t="shared" ref="H21:J21" si="5">H19-H20</f>
        <v>0</v>
      </c>
      <c r="I21" s="33">
        <f t="shared" si="5"/>
        <v>0</v>
      </c>
      <c r="J21" s="33">
        <f t="shared" si="5"/>
        <v>0</v>
      </c>
    </row>
    <row r="22" spans="1:10" x14ac:dyDescent="0.25">
      <c r="A22" s="174" t="s">
        <v>55</v>
      </c>
      <c r="B22" s="168"/>
      <c r="C22" s="168"/>
      <c r="D22" s="168"/>
      <c r="E22" s="168"/>
      <c r="F22" s="33">
        <f>F14+F21</f>
        <v>-562.4000000001397</v>
      </c>
      <c r="G22" s="33">
        <f>G14+G21</f>
        <v>0</v>
      </c>
      <c r="H22" s="33">
        <f>H14+H21</f>
        <v>0</v>
      </c>
      <c r="I22" s="33">
        <f>I14+I21</f>
        <v>0</v>
      </c>
      <c r="J22" s="33">
        <f>J14+J21</f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64" t="s">
        <v>56</v>
      </c>
      <c r="B24" s="166"/>
      <c r="C24" s="166"/>
      <c r="D24" s="166"/>
      <c r="E24" s="166"/>
      <c r="F24" s="166"/>
      <c r="G24" s="166"/>
      <c r="H24" s="166"/>
      <c r="I24" s="166"/>
      <c r="J24" s="166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ht="25.5" x14ac:dyDescent="0.25">
      <c r="A26" s="29"/>
      <c r="B26" s="30"/>
      <c r="C26" s="30"/>
      <c r="D26" s="31"/>
      <c r="E26" s="32"/>
      <c r="F26" s="3" t="s">
        <v>125</v>
      </c>
      <c r="G26" s="3" t="s">
        <v>126</v>
      </c>
      <c r="H26" s="3" t="s">
        <v>127</v>
      </c>
      <c r="I26" s="3" t="s">
        <v>119</v>
      </c>
      <c r="J26" s="3" t="s">
        <v>128</v>
      </c>
    </row>
    <row r="27" spans="1:10" ht="15" customHeight="1" x14ac:dyDescent="0.25">
      <c r="A27" s="178" t="s">
        <v>57</v>
      </c>
      <c r="B27" s="179"/>
      <c r="C27" s="179"/>
      <c r="D27" s="179"/>
      <c r="E27" s="180"/>
      <c r="F27" s="47">
        <v>409.83</v>
      </c>
      <c r="G27" s="47">
        <f>G28</f>
        <v>-152.57</v>
      </c>
      <c r="H27" s="47">
        <v>0</v>
      </c>
      <c r="I27" s="47">
        <v>0</v>
      </c>
      <c r="J27" s="48">
        <v>0</v>
      </c>
    </row>
    <row r="28" spans="1:10" ht="15" customHeight="1" x14ac:dyDescent="0.25">
      <c r="A28" s="174" t="s">
        <v>58</v>
      </c>
      <c r="B28" s="168"/>
      <c r="C28" s="168"/>
      <c r="D28" s="168"/>
      <c r="E28" s="168"/>
      <c r="F28" s="49">
        <f>F22+F27</f>
        <v>-152.57000000013971</v>
      </c>
      <c r="G28" s="49">
        <v>-152.57</v>
      </c>
      <c r="H28" s="49">
        <f t="shared" ref="H28:J28" si="6">H22+H27</f>
        <v>0</v>
      </c>
      <c r="I28" s="49">
        <f t="shared" si="6"/>
        <v>0</v>
      </c>
      <c r="J28" s="50">
        <f t="shared" si="6"/>
        <v>0</v>
      </c>
    </row>
    <row r="29" spans="1:10" ht="45" customHeight="1" x14ac:dyDescent="0.25">
      <c r="A29" s="167" t="s">
        <v>59</v>
      </c>
      <c r="B29" s="181"/>
      <c r="C29" s="181"/>
      <c r="D29" s="181"/>
      <c r="E29" s="182"/>
      <c r="F29" s="49">
        <f>F28</f>
        <v>-152.57000000013971</v>
      </c>
      <c r="G29" s="49">
        <v>0</v>
      </c>
      <c r="H29" s="49">
        <v>0</v>
      </c>
      <c r="I29" s="49">
        <v>0</v>
      </c>
      <c r="J29" s="50"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183" t="s">
        <v>53</v>
      </c>
      <c r="B31" s="183"/>
      <c r="C31" s="183"/>
      <c r="D31" s="183"/>
      <c r="E31" s="183"/>
      <c r="F31" s="183"/>
      <c r="G31" s="183"/>
      <c r="H31" s="183"/>
      <c r="I31" s="183"/>
      <c r="J31" s="183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ht="25.5" x14ac:dyDescent="0.25">
      <c r="A33" s="56"/>
      <c r="B33" s="57"/>
      <c r="C33" s="57"/>
      <c r="D33" s="58"/>
      <c r="E33" s="59"/>
      <c r="F33" s="3" t="s">
        <v>125</v>
      </c>
      <c r="G33" s="3" t="s">
        <v>126</v>
      </c>
      <c r="H33" s="3" t="s">
        <v>127</v>
      </c>
      <c r="I33" s="3" t="s">
        <v>119</v>
      </c>
      <c r="J33" s="3" t="s">
        <v>128</v>
      </c>
    </row>
    <row r="34" spans="1:10" x14ac:dyDescent="0.25">
      <c r="A34" s="178" t="s">
        <v>57</v>
      </c>
      <c r="B34" s="179"/>
      <c r="C34" s="179"/>
      <c r="D34" s="179"/>
      <c r="E34" s="180"/>
      <c r="F34" s="47">
        <v>0</v>
      </c>
      <c r="G34" s="47"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178" t="s">
        <v>60</v>
      </c>
      <c r="B35" s="179"/>
      <c r="C35" s="179"/>
      <c r="D35" s="179"/>
      <c r="E35" s="180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178" t="s">
        <v>61</v>
      </c>
      <c r="B36" s="184"/>
      <c r="C36" s="184"/>
      <c r="D36" s="184"/>
      <c r="E36" s="185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174" t="s">
        <v>58</v>
      </c>
      <c r="B37" s="168"/>
      <c r="C37" s="168"/>
      <c r="D37" s="168"/>
      <c r="E37" s="168"/>
      <c r="F37" s="35">
        <f>F34-F35+F36</f>
        <v>0</v>
      </c>
      <c r="G37" s="35">
        <f t="shared" ref="G37:J37" si="7">G34-G35+G36</f>
        <v>0</v>
      </c>
      <c r="H37" s="35">
        <f t="shared" si="7"/>
        <v>0</v>
      </c>
      <c r="I37" s="35">
        <f t="shared" si="7"/>
        <v>0</v>
      </c>
      <c r="J37" s="60">
        <f t="shared" si="7"/>
        <v>0</v>
      </c>
    </row>
    <row r="38" spans="1:10" ht="17.25" customHeight="1" x14ac:dyDescent="0.25"/>
    <row r="39" spans="1:10" x14ac:dyDescent="0.25">
      <c r="A39" s="176"/>
      <c r="B39" s="177"/>
      <c r="C39" s="177"/>
      <c r="D39" s="177"/>
      <c r="E39" s="177"/>
      <c r="F39" s="177"/>
      <c r="G39" s="177"/>
      <c r="H39" s="177"/>
      <c r="I39" s="177"/>
      <c r="J39" s="177"/>
    </row>
    <row r="40" spans="1:10" ht="9" customHeight="1" x14ac:dyDescent="0.25"/>
  </sheetData>
  <mergeCells count="25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:D2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workbookViewId="0">
      <selection activeCell="H28" sqref="H2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64" t="s">
        <v>124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customHeight="1" x14ac:dyDescent="0.25">
      <c r="A2" s="175" t="s">
        <v>138</v>
      </c>
      <c r="B2" s="175"/>
      <c r="C2" s="175"/>
      <c r="D2" s="175"/>
      <c r="E2" s="4"/>
      <c r="F2" s="4"/>
      <c r="G2" s="4"/>
      <c r="H2" s="4"/>
    </row>
    <row r="3" spans="1:10" ht="15.75" customHeight="1" x14ac:dyDescent="0.25">
      <c r="A3" s="164" t="s">
        <v>18</v>
      </c>
      <c r="B3" s="164"/>
      <c r="C3" s="164"/>
      <c r="D3" s="164"/>
      <c r="E3" s="164"/>
      <c r="F3" s="164"/>
      <c r="G3" s="164"/>
      <c r="H3" s="16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64" t="s">
        <v>4</v>
      </c>
      <c r="B5" s="164"/>
      <c r="C5" s="164"/>
      <c r="D5" s="164"/>
      <c r="E5" s="164"/>
      <c r="F5" s="164"/>
      <c r="G5" s="164"/>
      <c r="H5" s="16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64" t="s">
        <v>38</v>
      </c>
      <c r="B7" s="164"/>
      <c r="C7" s="164"/>
      <c r="D7" s="164"/>
      <c r="E7" s="164"/>
      <c r="F7" s="164"/>
      <c r="G7" s="164"/>
      <c r="H7" s="164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21" t="s">
        <v>5</v>
      </c>
      <c r="B9" s="20" t="s">
        <v>6</v>
      </c>
      <c r="C9" s="20" t="s">
        <v>3</v>
      </c>
      <c r="D9" s="20" t="s">
        <v>129</v>
      </c>
      <c r="E9" s="21" t="s">
        <v>126</v>
      </c>
      <c r="F9" s="21" t="s">
        <v>130</v>
      </c>
      <c r="G9" s="21" t="s">
        <v>120</v>
      </c>
      <c r="H9" s="21" t="s">
        <v>131</v>
      </c>
    </row>
    <row r="10" spans="1:10" x14ac:dyDescent="0.25">
      <c r="A10" s="84"/>
      <c r="B10" s="85"/>
      <c r="C10" s="86" t="s">
        <v>0</v>
      </c>
      <c r="D10" s="87">
        <f>SUM(D11+D18)</f>
        <v>786360.44000000006</v>
      </c>
      <c r="E10" s="88">
        <f>SUM(E11+E18)</f>
        <v>856950</v>
      </c>
      <c r="F10" s="88">
        <f>SUM(F11+F18)</f>
        <v>950967</v>
      </c>
      <c r="G10" s="88">
        <f>SUM(G11+G18)</f>
        <v>950967</v>
      </c>
      <c r="H10" s="88">
        <f>SUM(H11+H18)</f>
        <v>944467</v>
      </c>
    </row>
    <row r="11" spans="1:10" ht="15.75" customHeight="1" x14ac:dyDescent="0.25">
      <c r="A11" s="78">
        <v>6</v>
      </c>
      <c r="B11" s="78"/>
      <c r="C11" s="78" t="s">
        <v>7</v>
      </c>
      <c r="D11" s="79">
        <f>SUM(D12:D17)</f>
        <v>786360.44000000006</v>
      </c>
      <c r="E11" s="80">
        <f>SUM(E12:E17)</f>
        <v>856950</v>
      </c>
      <c r="F11" s="80">
        <f>SUM(F12:F17)</f>
        <v>950967</v>
      </c>
      <c r="G11" s="80">
        <f>SUM(G12:G17)</f>
        <v>950967</v>
      </c>
      <c r="H11" s="80">
        <f>SUM(H12:H17)</f>
        <v>944467</v>
      </c>
    </row>
    <row r="12" spans="1:10" ht="38.25" x14ac:dyDescent="0.25">
      <c r="A12" s="11"/>
      <c r="B12" s="16">
        <v>63</v>
      </c>
      <c r="C12" s="16" t="s">
        <v>27</v>
      </c>
      <c r="D12" s="8">
        <v>593708.97</v>
      </c>
      <c r="E12" s="127">
        <v>655006</v>
      </c>
      <c r="F12" s="9">
        <v>696700</v>
      </c>
      <c r="G12" s="9">
        <f>F12</f>
        <v>696700</v>
      </c>
      <c r="H12" s="9">
        <f>G12</f>
        <v>696700</v>
      </c>
    </row>
    <row r="13" spans="1:10" x14ac:dyDescent="0.25">
      <c r="A13" s="12"/>
      <c r="B13" s="61">
        <v>64</v>
      </c>
      <c r="C13" s="61" t="s">
        <v>63</v>
      </c>
      <c r="D13" s="8">
        <v>0.04</v>
      </c>
      <c r="E13" s="9">
        <v>0</v>
      </c>
      <c r="F13" s="9">
        <v>5</v>
      </c>
      <c r="G13" s="9">
        <f t="shared" ref="G13:H16" si="0">F13</f>
        <v>5</v>
      </c>
      <c r="H13" s="9">
        <f t="shared" si="0"/>
        <v>5</v>
      </c>
    </row>
    <row r="14" spans="1:10" ht="51" x14ac:dyDescent="0.25">
      <c r="A14" s="12"/>
      <c r="B14" s="61">
        <v>65</v>
      </c>
      <c r="C14" s="62" t="s">
        <v>62</v>
      </c>
      <c r="D14" s="8">
        <v>2374.1</v>
      </c>
      <c r="E14" s="9">
        <v>13000</v>
      </c>
      <c r="F14" s="9">
        <v>20000</v>
      </c>
      <c r="G14" s="9">
        <f t="shared" si="0"/>
        <v>20000</v>
      </c>
      <c r="H14" s="9">
        <f t="shared" si="0"/>
        <v>20000</v>
      </c>
    </row>
    <row r="15" spans="1:10" ht="51" x14ac:dyDescent="0.25">
      <c r="A15" s="12"/>
      <c r="B15" s="61">
        <v>66</v>
      </c>
      <c r="C15" s="62" t="s">
        <v>64</v>
      </c>
      <c r="D15" s="8">
        <v>18511.11</v>
      </c>
      <c r="E15" s="9">
        <v>13000</v>
      </c>
      <c r="F15" s="9">
        <f>12000+1000</f>
        <v>13000</v>
      </c>
      <c r="G15" s="9">
        <f t="shared" si="0"/>
        <v>13000</v>
      </c>
      <c r="H15" s="9">
        <f t="shared" si="0"/>
        <v>13000</v>
      </c>
    </row>
    <row r="16" spans="1:10" ht="38.25" x14ac:dyDescent="0.25">
      <c r="A16" s="12"/>
      <c r="B16" s="12">
        <v>67</v>
      </c>
      <c r="C16" s="16" t="s">
        <v>28</v>
      </c>
      <c r="D16" s="8">
        <v>171764.67</v>
      </c>
      <c r="E16" s="9">
        <v>175934</v>
      </c>
      <c r="F16" s="9">
        <f>221252</f>
        <v>221252</v>
      </c>
      <c r="G16" s="9">
        <f t="shared" si="0"/>
        <v>221252</v>
      </c>
      <c r="H16" s="9">
        <v>214752</v>
      </c>
    </row>
    <row r="17" spans="1:8" ht="25.5" x14ac:dyDescent="0.25">
      <c r="A17" s="12"/>
      <c r="B17" s="12">
        <v>68</v>
      </c>
      <c r="C17" s="16" t="s">
        <v>140</v>
      </c>
      <c r="D17" s="8">
        <v>1.55</v>
      </c>
      <c r="E17" s="9">
        <v>10</v>
      </c>
      <c r="F17" s="9">
        <v>10</v>
      </c>
      <c r="G17" s="9">
        <v>10</v>
      </c>
      <c r="H17" s="9">
        <v>10</v>
      </c>
    </row>
    <row r="18" spans="1:8" ht="25.5" x14ac:dyDescent="0.25">
      <c r="A18" s="81">
        <v>7</v>
      </c>
      <c r="B18" s="82"/>
      <c r="C18" s="83" t="s">
        <v>8</v>
      </c>
      <c r="D18" s="79">
        <f>SUM(D19)</f>
        <v>0</v>
      </c>
      <c r="E18" s="80">
        <f>SUM(E19)</f>
        <v>0</v>
      </c>
      <c r="F18" s="80">
        <f>SUM(F19)</f>
        <v>0</v>
      </c>
      <c r="G18" s="80">
        <f>SUM(G19)</f>
        <v>0</v>
      </c>
      <c r="H18" s="80">
        <f>SUM(H19)</f>
        <v>0</v>
      </c>
    </row>
    <row r="19" spans="1:8" ht="38.25" x14ac:dyDescent="0.25">
      <c r="A19" s="16"/>
      <c r="B19" s="128"/>
      <c r="C19" s="27" t="s">
        <v>26</v>
      </c>
      <c r="D19" s="8">
        <v>0</v>
      </c>
      <c r="E19" s="127">
        <v>0</v>
      </c>
      <c r="F19" s="9">
        <v>0</v>
      </c>
      <c r="G19" s="9">
        <v>0</v>
      </c>
      <c r="H19" s="10">
        <v>0</v>
      </c>
    </row>
    <row r="20" spans="1:8" ht="28.5" customHeight="1" x14ac:dyDescent="0.25">
      <c r="A20" s="129"/>
      <c r="B20" s="131">
        <v>922</v>
      </c>
      <c r="C20" s="130" t="s">
        <v>123</v>
      </c>
      <c r="D20" s="152">
        <v>-153</v>
      </c>
      <c r="E20" s="152">
        <v>-153</v>
      </c>
      <c r="F20" s="129">
        <v>0</v>
      </c>
      <c r="G20" s="129">
        <v>0</v>
      </c>
      <c r="H20" s="129">
        <v>0</v>
      </c>
    </row>
    <row r="22" spans="1:8" ht="15.75" x14ac:dyDescent="0.25">
      <c r="A22" s="164" t="s">
        <v>39</v>
      </c>
      <c r="B22" s="186"/>
      <c r="C22" s="186"/>
      <c r="D22" s="186"/>
      <c r="E22" s="186"/>
      <c r="F22" s="186"/>
      <c r="G22" s="186"/>
      <c r="H22" s="186"/>
    </row>
    <row r="23" spans="1:8" ht="18" x14ac:dyDescent="0.25">
      <c r="A23" s="4"/>
      <c r="B23" s="4"/>
      <c r="C23" s="4"/>
      <c r="D23" s="4"/>
      <c r="E23" s="4"/>
      <c r="F23" s="4"/>
      <c r="G23" s="5"/>
      <c r="H23" s="5"/>
    </row>
    <row r="24" spans="1:8" ht="25.5" x14ac:dyDescent="0.25">
      <c r="A24" s="21" t="s">
        <v>5</v>
      </c>
      <c r="B24" s="20" t="s">
        <v>6</v>
      </c>
      <c r="C24" s="20" t="s">
        <v>9</v>
      </c>
      <c r="D24" s="132" t="s">
        <v>129</v>
      </c>
      <c r="E24" s="21" t="s">
        <v>126</v>
      </c>
      <c r="F24" s="21" t="s">
        <v>130</v>
      </c>
      <c r="G24" s="21" t="s">
        <v>120</v>
      </c>
      <c r="H24" s="21" t="s">
        <v>131</v>
      </c>
    </row>
    <row r="25" spans="1:8" x14ac:dyDescent="0.25">
      <c r="A25" s="84"/>
      <c r="B25" s="85"/>
      <c r="C25" s="86" t="s">
        <v>1</v>
      </c>
      <c r="D25" s="87">
        <f>SUM(D26+D32)</f>
        <v>786922.84000000008</v>
      </c>
      <c r="E25" s="88">
        <f>SUM(E26+E32)</f>
        <v>856797</v>
      </c>
      <c r="F25" s="88">
        <f>SUM(F26+F32)</f>
        <v>950967</v>
      </c>
      <c r="G25" s="88">
        <f>SUM(G26+G32)</f>
        <v>950967</v>
      </c>
      <c r="H25" s="88">
        <f>SUM(H26+H32)</f>
        <v>944467</v>
      </c>
    </row>
    <row r="26" spans="1:8" ht="15.75" customHeight="1" x14ac:dyDescent="0.25">
      <c r="A26" s="78">
        <v>3</v>
      </c>
      <c r="B26" s="78"/>
      <c r="C26" s="78" t="s">
        <v>10</v>
      </c>
      <c r="D26" s="79">
        <f>SUM(D27:D31)</f>
        <v>748268.06</v>
      </c>
      <c r="E26" s="80">
        <f>SUM(E27:E31)</f>
        <v>848197</v>
      </c>
      <c r="F26" s="80">
        <f>SUM(F27:F31)</f>
        <v>923367</v>
      </c>
      <c r="G26" s="80">
        <f>SUM(G27:G31)</f>
        <v>923367</v>
      </c>
      <c r="H26" s="80">
        <f>SUM(H27:H31)</f>
        <v>916867</v>
      </c>
    </row>
    <row r="27" spans="1:8" ht="15.75" customHeight="1" x14ac:dyDescent="0.25">
      <c r="A27" s="11"/>
      <c r="B27" s="16">
        <v>31</v>
      </c>
      <c r="C27" s="16" t="s">
        <v>11</v>
      </c>
      <c r="D27" s="8">
        <v>549337.68000000005</v>
      </c>
      <c r="E27" s="9">
        <v>624912</v>
      </c>
      <c r="F27" s="9">
        <v>679386</v>
      </c>
      <c r="G27" s="9">
        <f>F27</f>
        <v>679386</v>
      </c>
      <c r="H27" s="9">
        <f>G27-6500</f>
        <v>672886</v>
      </c>
    </row>
    <row r="28" spans="1:8" x14ac:dyDescent="0.25">
      <c r="A28" s="12"/>
      <c r="B28" s="12">
        <v>32</v>
      </c>
      <c r="C28" s="12" t="s">
        <v>21</v>
      </c>
      <c r="D28" s="8">
        <v>191105.52</v>
      </c>
      <c r="E28" s="127">
        <v>215482</v>
      </c>
      <c r="F28" s="9">
        <v>233571</v>
      </c>
      <c r="G28" s="9">
        <f t="shared" ref="G28:H31" si="1">F28</f>
        <v>233571</v>
      </c>
      <c r="H28" s="9">
        <f t="shared" si="1"/>
        <v>233571</v>
      </c>
    </row>
    <row r="29" spans="1:8" x14ac:dyDescent="0.25">
      <c r="A29" s="12"/>
      <c r="B29" s="12">
        <v>34</v>
      </c>
      <c r="C29" s="12" t="s">
        <v>67</v>
      </c>
      <c r="D29" s="8">
        <v>500.01</v>
      </c>
      <c r="E29" s="9">
        <v>510</v>
      </c>
      <c r="F29" s="9">
        <v>610</v>
      </c>
      <c r="G29" s="9">
        <f t="shared" si="1"/>
        <v>610</v>
      </c>
      <c r="H29" s="9">
        <f t="shared" si="1"/>
        <v>610</v>
      </c>
    </row>
    <row r="30" spans="1:8" ht="38.25" x14ac:dyDescent="0.25">
      <c r="A30" s="12"/>
      <c r="B30" s="61">
        <v>37</v>
      </c>
      <c r="C30" s="62" t="s">
        <v>65</v>
      </c>
      <c r="D30" s="8">
        <v>7140.35</v>
      </c>
      <c r="E30" s="9">
        <v>7140</v>
      </c>
      <c r="F30" s="9">
        <v>9600</v>
      </c>
      <c r="G30" s="9">
        <f t="shared" si="1"/>
        <v>9600</v>
      </c>
      <c r="H30" s="9">
        <f t="shared" si="1"/>
        <v>9600</v>
      </c>
    </row>
    <row r="31" spans="1:8" x14ac:dyDescent="0.25">
      <c r="A31" s="12"/>
      <c r="B31" s="61">
        <v>38</v>
      </c>
      <c r="C31" s="62" t="s">
        <v>68</v>
      </c>
      <c r="D31" s="8">
        <v>184.5</v>
      </c>
      <c r="E31" s="9">
        <v>153</v>
      </c>
      <c r="F31" s="9">
        <v>200</v>
      </c>
      <c r="G31" s="9">
        <f t="shared" si="1"/>
        <v>200</v>
      </c>
      <c r="H31" s="9">
        <f t="shared" si="1"/>
        <v>200</v>
      </c>
    </row>
    <row r="32" spans="1:8" ht="25.5" x14ac:dyDescent="0.25">
      <c r="A32" s="81">
        <v>4</v>
      </c>
      <c r="B32" s="82"/>
      <c r="C32" s="83" t="s">
        <v>12</v>
      </c>
      <c r="D32" s="79">
        <f>SUM(D33+D34)</f>
        <v>38654.78</v>
      </c>
      <c r="E32" s="80">
        <f>SUM(E33+E34)</f>
        <v>8600</v>
      </c>
      <c r="F32" s="80">
        <f>SUM(F33+F34)</f>
        <v>27600</v>
      </c>
      <c r="G32" s="80">
        <f>SUM(G33+G34)</f>
        <v>27600</v>
      </c>
      <c r="H32" s="80">
        <f>SUM(H33+H34)</f>
        <v>27600</v>
      </c>
    </row>
    <row r="33" spans="1:8" ht="38.25" x14ac:dyDescent="0.25">
      <c r="A33" s="14"/>
      <c r="B33" s="16">
        <v>42</v>
      </c>
      <c r="C33" s="27" t="s">
        <v>29</v>
      </c>
      <c r="D33" s="8">
        <v>6154.78</v>
      </c>
      <c r="E33" s="9">
        <v>8600</v>
      </c>
      <c r="F33" s="9">
        <v>9600</v>
      </c>
      <c r="G33" s="9">
        <f>F33</f>
        <v>9600</v>
      </c>
      <c r="H33" s="9">
        <f>G33</f>
        <v>9600</v>
      </c>
    </row>
    <row r="34" spans="1:8" ht="25.5" x14ac:dyDescent="0.25">
      <c r="A34" s="16"/>
      <c r="B34" s="16">
        <v>45</v>
      </c>
      <c r="C34" s="27" t="s">
        <v>66</v>
      </c>
      <c r="D34" s="8">
        <v>32500</v>
      </c>
      <c r="E34" s="9">
        <v>0</v>
      </c>
      <c r="F34" s="9">
        <v>18000</v>
      </c>
      <c r="G34" s="9">
        <f>F34</f>
        <v>18000</v>
      </c>
      <c r="H34" s="9">
        <f>G34</f>
        <v>18000</v>
      </c>
    </row>
  </sheetData>
  <mergeCells count="6">
    <mergeCell ref="A1:J1"/>
    <mergeCell ref="A22:H22"/>
    <mergeCell ref="A3:H3"/>
    <mergeCell ref="A5:H5"/>
    <mergeCell ref="A7:H7"/>
    <mergeCell ref="A2:D2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5"/>
  <sheetViews>
    <sheetView workbookViewId="0">
      <selection activeCell="E44" sqref="E44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64" t="s">
        <v>124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customHeight="1" x14ac:dyDescent="0.25">
      <c r="A2" s="175" t="s">
        <v>138</v>
      </c>
      <c r="B2" s="175"/>
      <c r="C2" s="175"/>
      <c r="D2" s="175"/>
      <c r="E2" s="25"/>
      <c r="F2" s="25"/>
    </row>
    <row r="3" spans="1:10" ht="15.75" customHeight="1" x14ac:dyDescent="0.25">
      <c r="A3" s="164" t="s">
        <v>18</v>
      </c>
      <c r="B3" s="164"/>
      <c r="C3" s="164"/>
      <c r="D3" s="164"/>
      <c r="E3" s="164"/>
      <c r="F3" s="164"/>
    </row>
    <row r="4" spans="1:10" ht="18" x14ac:dyDescent="0.25">
      <c r="B4" s="25"/>
      <c r="C4" s="25"/>
      <c r="D4" s="25"/>
      <c r="E4" s="5"/>
      <c r="F4" s="5"/>
    </row>
    <row r="5" spans="1:10" ht="18" customHeight="1" x14ac:dyDescent="0.25">
      <c r="A5" s="164" t="s">
        <v>4</v>
      </c>
      <c r="B5" s="164"/>
      <c r="C5" s="164"/>
      <c r="D5" s="164"/>
      <c r="E5" s="164"/>
      <c r="F5" s="164"/>
    </row>
    <row r="6" spans="1:10" ht="18" x14ac:dyDescent="0.25">
      <c r="A6" s="25"/>
      <c r="B6" s="25"/>
      <c r="C6" s="25"/>
      <c r="D6" s="25"/>
      <c r="E6" s="5"/>
      <c r="F6" s="5"/>
    </row>
    <row r="7" spans="1:10" ht="15.75" customHeight="1" x14ac:dyDescent="0.25">
      <c r="A7" s="164" t="s">
        <v>40</v>
      </c>
      <c r="B7" s="164"/>
      <c r="C7" s="164"/>
      <c r="D7" s="164"/>
      <c r="E7" s="164"/>
      <c r="F7" s="164"/>
    </row>
    <row r="8" spans="1:10" ht="18" x14ac:dyDescent="0.25">
      <c r="A8" s="25"/>
      <c r="B8" s="25"/>
      <c r="C8" s="25"/>
      <c r="D8" s="25"/>
      <c r="E8" s="5"/>
      <c r="F8" s="5"/>
    </row>
    <row r="9" spans="1:10" ht="25.5" x14ac:dyDescent="0.25">
      <c r="A9" s="21" t="s">
        <v>42</v>
      </c>
      <c r="B9" s="122" t="s">
        <v>129</v>
      </c>
      <c r="C9" s="21" t="s">
        <v>126</v>
      </c>
      <c r="D9" s="21" t="s">
        <v>130</v>
      </c>
      <c r="E9" s="21" t="s">
        <v>120</v>
      </c>
      <c r="F9" s="21" t="s">
        <v>131</v>
      </c>
    </row>
    <row r="10" spans="1:10" x14ac:dyDescent="0.25">
      <c r="A10" s="97" t="s">
        <v>0</v>
      </c>
      <c r="B10" s="87">
        <f>SUM(B11+B15+B18+B23+B13)</f>
        <v>786770.27</v>
      </c>
      <c r="C10" s="88">
        <f>SUM(C11+C13+C15+C18+C23)</f>
        <v>856950</v>
      </c>
      <c r="D10" s="88">
        <f>SUM(D11+D13+D15+D18+D23)</f>
        <v>950967</v>
      </c>
      <c r="E10" s="88">
        <f>SUM(E11+E13+E15+E18+E23)</f>
        <v>944467</v>
      </c>
      <c r="F10" s="88">
        <f>SUM(F11+F13+F15+F18+F23)</f>
        <v>944467</v>
      </c>
    </row>
    <row r="11" spans="1:10" x14ac:dyDescent="0.25">
      <c r="A11" s="83" t="s">
        <v>44</v>
      </c>
      <c r="B11" s="79">
        <f>SUM(B12)</f>
        <v>29182.23</v>
      </c>
      <c r="C11" s="80">
        <f>SUM(C12)</f>
        <v>45369</v>
      </c>
      <c r="D11" s="80">
        <f>SUM(D12)</f>
        <v>60576</v>
      </c>
      <c r="E11" s="80">
        <f>SUM(E12)</f>
        <v>60576</v>
      </c>
      <c r="F11" s="80">
        <f>SUM(F12)</f>
        <v>60576</v>
      </c>
    </row>
    <row r="12" spans="1:10" x14ac:dyDescent="0.25">
      <c r="A12" s="61" t="s">
        <v>45</v>
      </c>
      <c r="B12" s="8">
        <v>29182.23</v>
      </c>
      <c r="C12" s="9">
        <v>45369</v>
      </c>
      <c r="D12" s="9">
        <v>60576</v>
      </c>
      <c r="E12" s="9">
        <f>D12</f>
        <v>60576</v>
      </c>
      <c r="F12" s="9">
        <f>E12</f>
        <v>60576</v>
      </c>
    </row>
    <row r="13" spans="1:10" x14ac:dyDescent="0.25">
      <c r="A13" s="83" t="s">
        <v>46</v>
      </c>
      <c r="B13" s="91">
        <f>SUM(B14)</f>
        <v>33843.85</v>
      </c>
      <c r="C13" s="80">
        <f>SUM(C14)</f>
        <v>33010</v>
      </c>
      <c r="D13" s="80">
        <f>SUM(D14)</f>
        <v>14015</v>
      </c>
      <c r="E13" s="80">
        <f>SUM(E14)</f>
        <v>14015</v>
      </c>
      <c r="F13" s="80">
        <f>SUM(F14)</f>
        <v>14015</v>
      </c>
    </row>
    <row r="14" spans="1:10" x14ac:dyDescent="0.25">
      <c r="A14" s="26" t="s">
        <v>73</v>
      </c>
      <c r="B14" s="8">
        <v>33843.85</v>
      </c>
      <c r="C14" s="9">
        <v>33010</v>
      </c>
      <c r="D14" s="9">
        <v>14015</v>
      </c>
      <c r="E14" s="9">
        <f>D14</f>
        <v>14015</v>
      </c>
      <c r="F14" s="9">
        <f>E14</f>
        <v>14015</v>
      </c>
    </row>
    <row r="15" spans="1:10" ht="25.5" x14ac:dyDescent="0.25">
      <c r="A15" s="78" t="s">
        <v>43</v>
      </c>
      <c r="B15" s="79">
        <f>SUM(B16+B17)</f>
        <v>112750.13</v>
      </c>
      <c r="C15" s="80">
        <f>SUM(C16+C17)</f>
        <v>93153</v>
      </c>
      <c r="D15" s="80">
        <f>SUM(D16+D17)</f>
        <v>126300</v>
      </c>
      <c r="E15" s="80">
        <f>SUM(E16+E17)</f>
        <v>126300</v>
      </c>
      <c r="F15" s="80">
        <f>SUM(F16+F17)</f>
        <v>126300</v>
      </c>
    </row>
    <row r="16" spans="1:10" ht="38.25" x14ac:dyDescent="0.25">
      <c r="A16" s="68" t="s">
        <v>114</v>
      </c>
      <c r="B16" s="8">
        <f>2330.3+409.83</f>
        <v>2740.13</v>
      </c>
      <c r="C16" s="9">
        <f>12000+153</f>
        <v>12153</v>
      </c>
      <c r="D16" s="9">
        <v>19000</v>
      </c>
      <c r="E16" s="9">
        <f>D16</f>
        <v>19000</v>
      </c>
      <c r="F16" s="9">
        <f>E16</f>
        <v>19000</v>
      </c>
    </row>
    <row r="17" spans="1:6" x14ac:dyDescent="0.25">
      <c r="A17" s="68" t="s">
        <v>74</v>
      </c>
      <c r="B17" s="8">
        <v>110010</v>
      </c>
      <c r="C17" s="9">
        <v>81000</v>
      </c>
      <c r="D17" s="9">
        <v>107300</v>
      </c>
      <c r="E17" s="9">
        <f>D17</f>
        <v>107300</v>
      </c>
      <c r="F17" s="9">
        <f>E17</f>
        <v>107300</v>
      </c>
    </row>
    <row r="18" spans="1:6" x14ac:dyDescent="0.25">
      <c r="A18" s="96" t="s">
        <v>75</v>
      </c>
      <c r="B18" s="79">
        <f>SUM(B19+B20+B22)</f>
        <v>610994.06000000006</v>
      </c>
      <c r="C18" s="80">
        <f>SUM(C19:C22)</f>
        <v>685418</v>
      </c>
      <c r="D18" s="80">
        <f>SUM(D19:D22)</f>
        <v>750076</v>
      </c>
      <c r="E18" s="80">
        <f>SUM(E19+E20+E22)</f>
        <v>743576</v>
      </c>
      <c r="F18" s="80">
        <f>SUM(F19:F22)</f>
        <v>743576</v>
      </c>
    </row>
    <row r="19" spans="1:6" ht="25.5" x14ac:dyDescent="0.25">
      <c r="A19" s="68" t="s">
        <v>134</v>
      </c>
      <c r="B19" s="8">
        <v>23704.36</v>
      </c>
      <c r="C19" s="9">
        <v>30803</v>
      </c>
      <c r="D19" s="9">
        <f>23110+20000</f>
        <v>43110</v>
      </c>
      <c r="E19" s="9">
        <f t="shared" ref="E19:F22" si="0">D19</f>
        <v>43110</v>
      </c>
      <c r="F19" s="9">
        <f t="shared" si="0"/>
        <v>43110</v>
      </c>
    </row>
    <row r="20" spans="1:6" x14ac:dyDescent="0.25">
      <c r="A20" s="68" t="s">
        <v>76</v>
      </c>
      <c r="B20" s="8">
        <v>8868.08</v>
      </c>
      <c r="C20" s="9">
        <v>18762</v>
      </c>
      <c r="D20" s="9">
        <v>23766</v>
      </c>
      <c r="E20" s="9">
        <f t="shared" si="0"/>
        <v>23766</v>
      </c>
      <c r="F20" s="9">
        <f t="shared" si="0"/>
        <v>23766</v>
      </c>
    </row>
    <row r="21" spans="1:6" ht="38.25" x14ac:dyDescent="0.25">
      <c r="A21" s="68" t="s">
        <v>142</v>
      </c>
      <c r="B21" s="8">
        <v>0</v>
      </c>
      <c r="C21" s="9">
        <v>0</v>
      </c>
      <c r="D21" s="9">
        <v>6500</v>
      </c>
      <c r="E21" s="9">
        <f t="shared" si="0"/>
        <v>6500</v>
      </c>
      <c r="F21" s="9">
        <v>0</v>
      </c>
    </row>
    <row r="22" spans="1:6" ht="38.25" x14ac:dyDescent="0.25">
      <c r="A22" s="68" t="s">
        <v>135</v>
      </c>
      <c r="B22" s="8">
        <v>578421.62</v>
      </c>
      <c r="C22" s="9">
        <v>635853</v>
      </c>
      <c r="D22" s="9">
        <v>676700</v>
      </c>
      <c r="E22" s="9">
        <f t="shared" si="0"/>
        <v>676700</v>
      </c>
      <c r="F22" s="9">
        <f t="shared" si="0"/>
        <v>676700</v>
      </c>
    </row>
    <row r="23" spans="1:6" x14ac:dyDescent="0.25">
      <c r="A23" s="96" t="s">
        <v>115</v>
      </c>
      <c r="B23" s="79">
        <f>SUM(B24)</f>
        <v>0</v>
      </c>
      <c r="C23" s="80">
        <f>SUM(C24+C25)</f>
        <v>0</v>
      </c>
      <c r="D23" s="80">
        <f>SUM(D24)</f>
        <v>0</v>
      </c>
      <c r="E23" s="80">
        <f>SUM(E24)</f>
        <v>0</v>
      </c>
      <c r="F23" s="80">
        <f>SUM(F24)</f>
        <v>0</v>
      </c>
    </row>
    <row r="24" spans="1:6" ht="25.5" x14ac:dyDescent="0.25">
      <c r="A24" s="68" t="s">
        <v>133</v>
      </c>
      <c r="B24" s="8">
        <v>0</v>
      </c>
      <c r="C24" s="9">
        <v>0</v>
      </c>
      <c r="D24" s="9">
        <v>0</v>
      </c>
      <c r="E24" s="9">
        <f>D24</f>
        <v>0</v>
      </c>
      <c r="F24" s="9">
        <f>E24</f>
        <v>0</v>
      </c>
    </row>
    <row r="25" spans="1:6" ht="20.25" customHeight="1" x14ac:dyDescent="0.25">
      <c r="A25" s="13"/>
      <c r="B25" s="8"/>
      <c r="C25" s="127"/>
      <c r="D25" s="9"/>
      <c r="E25" s="9"/>
      <c r="F25" s="10"/>
    </row>
    <row r="27" spans="1:6" ht="15.75" customHeight="1" x14ac:dyDescent="0.25">
      <c r="A27" s="164" t="s">
        <v>41</v>
      </c>
      <c r="B27" s="164"/>
      <c r="C27" s="164"/>
      <c r="D27" s="164"/>
      <c r="E27" s="164"/>
      <c r="F27" s="164"/>
    </row>
    <row r="28" spans="1:6" ht="18" x14ac:dyDescent="0.25">
      <c r="A28" s="25"/>
      <c r="B28" s="25"/>
      <c r="C28" s="25"/>
      <c r="D28" s="25"/>
      <c r="E28" s="5"/>
      <c r="F28" s="5"/>
    </row>
    <row r="29" spans="1:6" ht="25.5" x14ac:dyDescent="0.25">
      <c r="A29" s="21" t="s">
        <v>42</v>
      </c>
      <c r="B29" s="132" t="s">
        <v>129</v>
      </c>
      <c r="C29" s="21" t="s">
        <v>126</v>
      </c>
      <c r="D29" s="21" t="s">
        <v>130</v>
      </c>
      <c r="E29" s="21" t="s">
        <v>120</v>
      </c>
      <c r="F29" s="21" t="s">
        <v>131</v>
      </c>
    </row>
    <row r="30" spans="1:6" x14ac:dyDescent="0.25">
      <c r="A30" s="97" t="s">
        <v>1</v>
      </c>
      <c r="B30" s="88">
        <f>SUM(B31+B33+B35+B38+B43)</f>
        <v>778054.76</v>
      </c>
      <c r="C30" s="88">
        <f>SUM(C31+C33+C35+C38+C43)</f>
        <v>856950</v>
      </c>
      <c r="D30" s="88">
        <f>SUM(D31+D33+D35+D38+D43)</f>
        <v>950967</v>
      </c>
      <c r="E30" s="88">
        <f>SUM(E31+E33+E35+E38+E43)</f>
        <v>944467</v>
      </c>
      <c r="F30" s="88">
        <f>SUM(F31+F33+F35+F38+F43)</f>
        <v>944467</v>
      </c>
    </row>
    <row r="31" spans="1:6" ht="15.75" customHeight="1" x14ac:dyDescent="0.25">
      <c r="A31" s="83" t="s">
        <v>44</v>
      </c>
      <c r="B31" s="91">
        <f>SUM(B32)</f>
        <v>29182.23</v>
      </c>
      <c r="C31" s="92">
        <f>SUM(C32)</f>
        <v>45369</v>
      </c>
      <c r="D31" s="92">
        <f>SUM(D32)</f>
        <v>60576</v>
      </c>
      <c r="E31" s="92">
        <f>SUM(E32)</f>
        <v>60576</v>
      </c>
      <c r="F31" s="92">
        <f>SUM(F32)</f>
        <v>60576</v>
      </c>
    </row>
    <row r="32" spans="1:6" x14ac:dyDescent="0.25">
      <c r="A32" s="61" t="s">
        <v>45</v>
      </c>
      <c r="B32" s="8">
        <v>29182.23</v>
      </c>
      <c r="C32" s="9">
        <v>45369</v>
      </c>
      <c r="D32" s="9">
        <v>60576</v>
      </c>
      <c r="E32" s="9">
        <f>D32</f>
        <v>60576</v>
      </c>
      <c r="F32" s="9">
        <f>D32</f>
        <v>60576</v>
      </c>
    </row>
    <row r="33" spans="1:6" x14ac:dyDescent="0.25">
      <c r="A33" s="83" t="s">
        <v>46</v>
      </c>
      <c r="B33" s="91">
        <f>SUM(B34)</f>
        <v>35926.620000000003</v>
      </c>
      <c r="C33" s="80">
        <f>SUM(C34)</f>
        <v>33010</v>
      </c>
      <c r="D33" s="80">
        <f>SUM(D34)</f>
        <v>14015</v>
      </c>
      <c r="E33" s="80">
        <f>SUM(E34)</f>
        <v>14015</v>
      </c>
      <c r="F33" s="80">
        <f>SUM(F34)</f>
        <v>14015</v>
      </c>
    </row>
    <row r="34" spans="1:6" x14ac:dyDescent="0.25">
      <c r="A34" s="26" t="s">
        <v>73</v>
      </c>
      <c r="B34" s="8">
        <v>35926.620000000003</v>
      </c>
      <c r="C34" s="9">
        <v>33010</v>
      </c>
      <c r="D34" s="9">
        <v>14015</v>
      </c>
      <c r="E34" s="9">
        <f>D34</f>
        <v>14015</v>
      </c>
      <c r="F34" s="9">
        <f>D34</f>
        <v>14015</v>
      </c>
    </row>
    <row r="35" spans="1:6" ht="25.5" x14ac:dyDescent="0.25">
      <c r="A35" s="78" t="s">
        <v>43</v>
      </c>
      <c r="B35" s="79">
        <f>SUM(B36+B37)</f>
        <v>112275.3</v>
      </c>
      <c r="C35" s="80">
        <f>SUM(C36+C37)</f>
        <v>93153</v>
      </c>
      <c r="D35" s="80">
        <f>SUM(D36+D37)</f>
        <v>126300</v>
      </c>
      <c r="E35" s="80">
        <f>SUM(E36+E37)</f>
        <v>126300</v>
      </c>
      <c r="F35" s="80">
        <f>SUM(F36+F37)</f>
        <v>126300</v>
      </c>
    </row>
    <row r="36" spans="1:6" ht="38.25" x14ac:dyDescent="0.25">
      <c r="A36" s="68" t="s">
        <v>114</v>
      </c>
      <c r="B36" s="8">
        <f>2265.3</f>
        <v>2265.3000000000002</v>
      </c>
      <c r="C36" s="9">
        <f>12000+153</f>
        <v>12153</v>
      </c>
      <c r="D36" s="9">
        <v>19000</v>
      </c>
      <c r="E36" s="9">
        <f>D36</f>
        <v>19000</v>
      </c>
      <c r="F36" s="9">
        <f>D36</f>
        <v>19000</v>
      </c>
    </row>
    <row r="37" spans="1:6" x14ac:dyDescent="0.25">
      <c r="A37" s="68" t="s">
        <v>74</v>
      </c>
      <c r="B37" s="8">
        <v>110010</v>
      </c>
      <c r="C37" s="9">
        <v>81000</v>
      </c>
      <c r="D37" s="9">
        <v>107300</v>
      </c>
      <c r="E37" s="9">
        <f>D37</f>
        <v>107300</v>
      </c>
      <c r="F37" s="9">
        <f>D37</f>
        <v>107300</v>
      </c>
    </row>
    <row r="38" spans="1:6" x14ac:dyDescent="0.25">
      <c r="A38" s="96" t="s">
        <v>75</v>
      </c>
      <c r="B38" s="80">
        <f>SUM(B39:B42)</f>
        <v>600670.61</v>
      </c>
      <c r="C38" s="80">
        <f>SUM(C39:C42)</f>
        <v>685418</v>
      </c>
      <c r="D38" s="80">
        <f>SUM(D39:D42)</f>
        <v>750076</v>
      </c>
      <c r="E38" s="80">
        <f>SUM(E39+E40+E42)</f>
        <v>743576</v>
      </c>
      <c r="F38" s="80">
        <f>SUM(F39:F42)</f>
        <v>743576</v>
      </c>
    </row>
    <row r="39" spans="1:6" ht="25.5" x14ac:dyDescent="0.25">
      <c r="A39" s="68" t="s">
        <v>134</v>
      </c>
      <c r="B39" s="8">
        <v>23704.36</v>
      </c>
      <c r="C39" s="9">
        <v>30803</v>
      </c>
      <c r="D39" s="9">
        <f>23110+20000</f>
        <v>43110</v>
      </c>
      <c r="E39" s="9">
        <f>D39</f>
        <v>43110</v>
      </c>
      <c r="F39" s="9">
        <f>D39</f>
        <v>43110</v>
      </c>
    </row>
    <row r="40" spans="1:6" x14ac:dyDescent="0.25">
      <c r="A40" s="68" t="s">
        <v>76</v>
      </c>
      <c r="B40" s="8" t="s">
        <v>141</v>
      </c>
      <c r="C40" s="9">
        <v>18762</v>
      </c>
      <c r="D40" s="9">
        <v>23766</v>
      </c>
      <c r="E40" s="9">
        <f>D40</f>
        <v>23766</v>
      </c>
      <c r="F40" s="9">
        <f>D40</f>
        <v>23766</v>
      </c>
    </row>
    <row r="41" spans="1:6" ht="38.25" x14ac:dyDescent="0.25">
      <c r="A41" s="68" t="s">
        <v>142</v>
      </c>
      <c r="B41" s="8">
        <v>0</v>
      </c>
      <c r="C41" s="9">
        <v>0</v>
      </c>
      <c r="D41" s="9">
        <v>6500</v>
      </c>
      <c r="E41" s="9">
        <f t="shared" ref="E41" si="1">D41</f>
        <v>6500</v>
      </c>
      <c r="F41" s="9">
        <v>0</v>
      </c>
    </row>
    <row r="42" spans="1:6" ht="38.25" x14ac:dyDescent="0.25">
      <c r="A42" s="68" t="s">
        <v>135</v>
      </c>
      <c r="B42" s="8">
        <v>576966.25</v>
      </c>
      <c r="C42" s="127">
        <v>635853</v>
      </c>
      <c r="D42" s="9">
        <v>676700</v>
      </c>
      <c r="E42" s="9">
        <f>D42</f>
        <v>676700</v>
      </c>
      <c r="F42" s="9">
        <f>D42</f>
        <v>676700</v>
      </c>
    </row>
    <row r="43" spans="1:6" x14ac:dyDescent="0.25">
      <c r="A43" s="96" t="s">
        <v>115</v>
      </c>
      <c r="B43" s="79">
        <f>SUM(B44)</f>
        <v>0</v>
      </c>
      <c r="C43" s="80">
        <f>SUM(C44)</f>
        <v>0</v>
      </c>
      <c r="D43" s="80">
        <f>SUM(D44)</f>
        <v>0</v>
      </c>
      <c r="E43" s="80">
        <f>SUM(E44)</f>
        <v>0</v>
      </c>
      <c r="F43" s="80">
        <f>SUM(F44)</f>
        <v>0</v>
      </c>
    </row>
    <row r="44" spans="1:6" ht="25.5" x14ac:dyDescent="0.25">
      <c r="A44" s="68" t="s">
        <v>133</v>
      </c>
      <c r="B44" s="8">
        <v>0</v>
      </c>
      <c r="C44" s="9">
        <v>0</v>
      </c>
      <c r="D44" s="9">
        <v>0</v>
      </c>
      <c r="E44" s="9">
        <f>D44</f>
        <v>0</v>
      </c>
      <c r="F44" s="9">
        <f>D44</f>
        <v>0</v>
      </c>
    </row>
    <row r="45" spans="1:6" x14ac:dyDescent="0.25">
      <c r="A45" s="13"/>
      <c r="B45" s="8"/>
      <c r="C45" s="9"/>
      <c r="D45" s="9"/>
      <c r="E45" s="9"/>
      <c r="F45" s="10"/>
    </row>
  </sheetData>
  <mergeCells count="6">
    <mergeCell ref="A1:J1"/>
    <mergeCell ref="A3:F3"/>
    <mergeCell ref="A5:F5"/>
    <mergeCell ref="A7:F7"/>
    <mergeCell ref="A27:F27"/>
    <mergeCell ref="A2:D2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8"/>
  <sheetViews>
    <sheetView workbookViewId="0">
      <selection activeCell="F14" sqref="F14"/>
    </sheetView>
  </sheetViews>
  <sheetFormatPr defaultRowHeight="15" x14ac:dyDescent="0.25"/>
  <cols>
    <col min="1" max="1" width="37.7109375" customWidth="1"/>
    <col min="2" max="6" width="25.28515625" customWidth="1"/>
    <col min="8" max="8" width="16.7109375" customWidth="1"/>
  </cols>
  <sheetData>
    <row r="1" spans="1:10" ht="42" customHeight="1" x14ac:dyDescent="0.25">
      <c r="A1" s="164" t="s">
        <v>124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customHeight="1" x14ac:dyDescent="0.25">
      <c r="A2" s="175" t="s">
        <v>138</v>
      </c>
      <c r="B2" s="175"/>
      <c r="C2" s="175"/>
      <c r="D2" s="175"/>
      <c r="E2" s="4"/>
      <c r="F2" s="4"/>
    </row>
    <row r="3" spans="1:10" ht="15.75" x14ac:dyDescent="0.25">
      <c r="A3" s="164" t="s">
        <v>18</v>
      </c>
      <c r="B3" s="164"/>
      <c r="C3" s="164"/>
      <c r="D3" s="164"/>
      <c r="E3" s="165"/>
      <c r="F3" s="16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64" t="s">
        <v>4</v>
      </c>
      <c r="B5" s="166"/>
      <c r="C5" s="166"/>
      <c r="D5" s="166"/>
      <c r="E5" s="166"/>
      <c r="F5" s="16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64" t="s">
        <v>13</v>
      </c>
      <c r="B7" s="186"/>
      <c r="C7" s="186"/>
      <c r="D7" s="186"/>
      <c r="E7" s="186"/>
      <c r="F7" s="186"/>
      <c r="H7" s="138"/>
    </row>
    <row r="8" spans="1:10" ht="18" x14ac:dyDescent="0.25">
      <c r="A8" s="4"/>
      <c r="B8" s="4"/>
      <c r="C8" s="4"/>
      <c r="D8" s="4"/>
      <c r="E8" s="5"/>
      <c r="F8" s="5"/>
      <c r="H8" s="138"/>
    </row>
    <row r="9" spans="1:10" ht="25.5" x14ac:dyDescent="0.25">
      <c r="A9" s="21" t="s">
        <v>42</v>
      </c>
      <c r="B9" s="122" t="s">
        <v>129</v>
      </c>
      <c r="C9" s="21" t="s">
        <v>126</v>
      </c>
      <c r="D9" s="21" t="s">
        <v>130</v>
      </c>
      <c r="E9" s="21" t="s">
        <v>132</v>
      </c>
      <c r="F9" s="21" t="s">
        <v>131</v>
      </c>
      <c r="H9" s="138"/>
    </row>
    <row r="10" spans="1:10" ht="15.75" customHeight="1" x14ac:dyDescent="0.25">
      <c r="A10" s="98" t="s">
        <v>14</v>
      </c>
      <c r="B10" s="99">
        <f>SUM(B11)</f>
        <v>786922.84000000008</v>
      </c>
      <c r="C10" s="33">
        <f>SUM(C11)</f>
        <v>856950</v>
      </c>
      <c r="D10" s="33">
        <f>SUM(D11)</f>
        <v>950967</v>
      </c>
      <c r="E10" s="33">
        <f>SUM(E11)</f>
        <v>950967</v>
      </c>
      <c r="F10" s="33">
        <f>SUM(F11)</f>
        <v>944467</v>
      </c>
      <c r="H10" s="139"/>
    </row>
    <row r="11" spans="1:10" ht="15.75" customHeight="1" x14ac:dyDescent="0.25">
      <c r="A11" s="93" t="s">
        <v>69</v>
      </c>
      <c r="B11" s="94">
        <f>SUM(B12:B14)</f>
        <v>786922.84000000008</v>
      </c>
      <c r="C11" s="95">
        <f>SUM(C12:C14)</f>
        <v>856950</v>
      </c>
      <c r="D11" s="95">
        <f>SUM(D12:D14)</f>
        <v>950967</v>
      </c>
      <c r="E11" s="95">
        <f>SUM(E12:E14)</f>
        <v>950967</v>
      </c>
      <c r="F11" s="95">
        <f>SUM(F12:F14)</f>
        <v>944467</v>
      </c>
      <c r="H11" s="140"/>
    </row>
    <row r="12" spans="1:10" ht="25.5" x14ac:dyDescent="0.25">
      <c r="A12" s="18" t="s">
        <v>70</v>
      </c>
      <c r="B12" s="8">
        <v>692568.65</v>
      </c>
      <c r="C12" s="9">
        <f>856950-C13</f>
        <v>780661.01249999995</v>
      </c>
      <c r="D12" s="9">
        <f>950967-D13</f>
        <v>874678</v>
      </c>
      <c r="E12" s="9">
        <f t="shared" ref="E12:F14" si="0">D12</f>
        <v>874678</v>
      </c>
      <c r="F12" s="9">
        <f t="shared" si="0"/>
        <v>874678</v>
      </c>
      <c r="H12" s="140"/>
    </row>
    <row r="13" spans="1:10" x14ac:dyDescent="0.25">
      <c r="A13" s="17" t="s">
        <v>71</v>
      </c>
      <c r="B13" s="8">
        <v>94354.19</v>
      </c>
      <c r="C13" s="9">
        <f>66288.9875+10000</f>
        <v>76288.987500000003</v>
      </c>
      <c r="D13" s="9">
        <f>66289+10000</f>
        <v>76289</v>
      </c>
      <c r="E13" s="9">
        <f t="shared" si="0"/>
        <v>76289</v>
      </c>
      <c r="F13" s="9">
        <f>E13-6500</f>
        <v>69789</v>
      </c>
      <c r="H13" s="140"/>
    </row>
    <row r="14" spans="1:10" ht="25.5" x14ac:dyDescent="0.25">
      <c r="A14" s="67" t="s">
        <v>72</v>
      </c>
      <c r="B14" s="8">
        <v>0</v>
      </c>
      <c r="C14" s="9">
        <v>0</v>
      </c>
      <c r="D14" s="9">
        <v>0</v>
      </c>
      <c r="E14" s="9">
        <f t="shared" si="0"/>
        <v>0</v>
      </c>
      <c r="F14" s="9">
        <f t="shared" si="0"/>
        <v>0</v>
      </c>
      <c r="H14" s="140"/>
    </row>
    <row r="15" spans="1:10" x14ac:dyDescent="0.25">
      <c r="A15" s="11"/>
      <c r="B15" s="8"/>
      <c r="C15" s="9"/>
      <c r="D15" s="9"/>
      <c r="E15" s="9"/>
      <c r="F15" s="10"/>
      <c r="H15" s="138"/>
    </row>
    <row r="16" spans="1:10" x14ac:dyDescent="0.25">
      <c r="A16" s="19"/>
      <c r="B16" s="8"/>
      <c r="C16" s="9"/>
      <c r="D16" s="9"/>
      <c r="E16" s="9"/>
      <c r="F16" s="10"/>
      <c r="H16" s="138"/>
    </row>
    <row r="17" spans="8:8" x14ac:dyDescent="0.25">
      <c r="H17" s="138"/>
    </row>
    <row r="18" spans="8:8" x14ac:dyDescent="0.25">
      <c r="H18" s="138"/>
    </row>
  </sheetData>
  <mergeCells count="5">
    <mergeCell ref="A3:F3"/>
    <mergeCell ref="A5:F5"/>
    <mergeCell ref="A7:F7"/>
    <mergeCell ref="A2:D2"/>
    <mergeCell ref="A1:J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4"/>
  <sheetViews>
    <sheetView workbookViewId="0">
      <selection activeCell="A3" sqref="A3:H3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64" t="s">
        <v>124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customHeight="1" x14ac:dyDescent="0.25">
      <c r="A2" s="175" t="s">
        <v>138</v>
      </c>
      <c r="B2" s="175"/>
      <c r="C2" s="175"/>
      <c r="D2" s="175"/>
      <c r="E2" s="4"/>
      <c r="F2" s="4"/>
      <c r="G2" s="4"/>
      <c r="H2" s="4"/>
    </row>
    <row r="3" spans="1:10" ht="15.75" customHeight="1" x14ac:dyDescent="0.25">
      <c r="A3" s="164" t="s">
        <v>18</v>
      </c>
      <c r="B3" s="164"/>
      <c r="C3" s="164"/>
      <c r="D3" s="164"/>
      <c r="E3" s="164"/>
      <c r="F3" s="164"/>
      <c r="G3" s="164"/>
      <c r="H3" s="16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64" t="s">
        <v>47</v>
      </c>
      <c r="B5" s="164"/>
      <c r="C5" s="164"/>
      <c r="D5" s="164"/>
      <c r="E5" s="164"/>
      <c r="F5" s="164"/>
      <c r="G5" s="164"/>
      <c r="H5" s="16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25.5" x14ac:dyDescent="0.25">
      <c r="A7" s="21" t="s">
        <v>5</v>
      </c>
      <c r="B7" s="20" t="s">
        <v>6</v>
      </c>
      <c r="C7" s="20" t="s">
        <v>30</v>
      </c>
      <c r="D7" s="122" t="s">
        <v>129</v>
      </c>
      <c r="E7" s="21" t="s">
        <v>126</v>
      </c>
      <c r="F7" s="21" t="s">
        <v>130</v>
      </c>
      <c r="G7" s="21" t="s">
        <v>120</v>
      </c>
      <c r="H7" s="21" t="s">
        <v>131</v>
      </c>
    </row>
    <row r="8" spans="1:10" x14ac:dyDescent="0.25">
      <c r="A8" s="39"/>
      <c r="B8" s="40"/>
      <c r="C8" s="38" t="s">
        <v>49</v>
      </c>
      <c r="D8" s="120">
        <f>D9</f>
        <v>0</v>
      </c>
      <c r="E8" s="39"/>
      <c r="F8" s="39"/>
      <c r="G8" s="39"/>
      <c r="H8" s="39"/>
    </row>
    <row r="9" spans="1:10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10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10" x14ac:dyDescent="0.25">
      <c r="A11" s="11"/>
      <c r="B11" s="16"/>
      <c r="C11" s="41"/>
      <c r="D11" s="8"/>
      <c r="E11" s="9"/>
      <c r="F11" s="9"/>
      <c r="G11" s="9"/>
      <c r="H11" s="9"/>
    </row>
    <row r="12" spans="1:10" x14ac:dyDescent="0.25">
      <c r="A12" s="11"/>
      <c r="B12" s="16"/>
      <c r="C12" s="38" t="s">
        <v>52</v>
      </c>
      <c r="D12" s="8"/>
      <c r="E12" s="9">
        <f>E13</f>
        <v>0</v>
      </c>
      <c r="F12" s="9"/>
      <c r="G12" s="9"/>
      <c r="H12" s="9"/>
    </row>
    <row r="13" spans="1:10" ht="25.5" x14ac:dyDescent="0.25">
      <c r="A13" s="14">
        <v>5</v>
      </c>
      <c r="B13" s="15"/>
      <c r="C13" s="26" t="s">
        <v>16</v>
      </c>
      <c r="D13" s="8"/>
      <c r="E13" s="9">
        <f>E14</f>
        <v>0</v>
      </c>
      <c r="F13" s="9"/>
      <c r="G13" s="9"/>
      <c r="H13" s="9"/>
    </row>
    <row r="14" spans="1:10" ht="25.5" x14ac:dyDescent="0.25">
      <c r="A14" s="16"/>
      <c r="B14" s="16">
        <v>54</v>
      </c>
      <c r="C14" s="27" t="s">
        <v>23</v>
      </c>
      <c r="D14" s="8"/>
      <c r="E14" s="9"/>
      <c r="F14" s="9"/>
      <c r="G14" s="9"/>
      <c r="H14" s="10"/>
    </row>
  </sheetData>
  <mergeCells count="4">
    <mergeCell ref="A3:H3"/>
    <mergeCell ref="A5:H5"/>
    <mergeCell ref="A2:D2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14"/>
  <sheetViews>
    <sheetView workbookViewId="0">
      <selection activeCell="A2" sqref="A2:D2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64" t="s">
        <v>124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customHeight="1" x14ac:dyDescent="0.25">
      <c r="A2" s="175" t="s">
        <v>138</v>
      </c>
      <c r="B2" s="175"/>
      <c r="C2" s="175"/>
      <c r="D2" s="175"/>
      <c r="E2" s="25"/>
      <c r="F2" s="25"/>
    </row>
    <row r="3" spans="1:10" ht="15.75" customHeight="1" x14ac:dyDescent="0.25">
      <c r="A3" s="164" t="s">
        <v>18</v>
      </c>
      <c r="B3" s="164"/>
      <c r="C3" s="164"/>
      <c r="D3" s="164"/>
      <c r="E3" s="164"/>
      <c r="F3" s="164"/>
    </row>
    <row r="4" spans="1:10" ht="18" x14ac:dyDescent="0.25">
      <c r="A4" s="25"/>
      <c r="B4" s="25"/>
      <c r="C4" s="25"/>
      <c r="D4" s="25"/>
      <c r="E4" s="5"/>
      <c r="F4" s="5"/>
    </row>
    <row r="5" spans="1:10" ht="18" customHeight="1" x14ac:dyDescent="0.25">
      <c r="A5" s="164" t="s">
        <v>48</v>
      </c>
      <c r="B5" s="164"/>
      <c r="C5" s="164"/>
      <c r="D5" s="164"/>
      <c r="E5" s="164"/>
      <c r="F5" s="164"/>
    </row>
    <row r="6" spans="1:10" ht="18" x14ac:dyDescent="0.25">
      <c r="A6" s="25"/>
      <c r="B6" s="25"/>
      <c r="C6" s="25"/>
      <c r="D6" s="25"/>
      <c r="E6" s="5"/>
      <c r="F6" s="5"/>
    </row>
    <row r="7" spans="1:10" ht="25.5" x14ac:dyDescent="0.25">
      <c r="A7" s="20" t="s">
        <v>42</v>
      </c>
      <c r="B7" s="132" t="s">
        <v>129</v>
      </c>
      <c r="C7" s="21" t="s">
        <v>126</v>
      </c>
      <c r="D7" s="21" t="s">
        <v>130</v>
      </c>
      <c r="E7" s="21" t="s">
        <v>120</v>
      </c>
      <c r="F7" s="21" t="s">
        <v>131</v>
      </c>
    </row>
    <row r="8" spans="1:10" x14ac:dyDescent="0.25">
      <c r="A8" s="11" t="s">
        <v>49</v>
      </c>
      <c r="B8" s="8"/>
      <c r="C8" s="9"/>
      <c r="D8" s="9"/>
      <c r="E8" s="9"/>
      <c r="F8" s="9"/>
    </row>
    <row r="9" spans="1:10" ht="25.5" x14ac:dyDescent="0.25">
      <c r="A9" s="11" t="s">
        <v>50</v>
      </c>
      <c r="B9" s="8"/>
      <c r="C9" s="9"/>
      <c r="D9" s="9"/>
      <c r="E9" s="9"/>
      <c r="F9" s="9"/>
    </row>
    <row r="10" spans="1:10" ht="25.5" x14ac:dyDescent="0.25">
      <c r="A10" s="18" t="s">
        <v>51</v>
      </c>
      <c r="B10" s="8"/>
      <c r="C10" s="9"/>
      <c r="D10" s="9"/>
      <c r="E10" s="9"/>
      <c r="F10" s="9"/>
    </row>
    <row r="11" spans="1:10" x14ac:dyDescent="0.25">
      <c r="A11" s="18"/>
      <c r="B11" s="8"/>
      <c r="C11" s="9"/>
      <c r="D11" s="9"/>
      <c r="E11" s="9"/>
      <c r="F11" s="9"/>
    </row>
    <row r="12" spans="1:10" x14ac:dyDescent="0.25">
      <c r="A12" s="11" t="s">
        <v>52</v>
      </c>
      <c r="B12" s="8"/>
      <c r="C12" s="9"/>
      <c r="D12" s="9"/>
      <c r="E12" s="9"/>
      <c r="F12" s="9"/>
    </row>
    <row r="13" spans="1:10" x14ac:dyDescent="0.25">
      <c r="A13" s="26" t="s">
        <v>75</v>
      </c>
      <c r="B13" s="8"/>
      <c r="C13" s="9"/>
      <c r="D13" s="9"/>
      <c r="E13" s="9"/>
      <c r="F13" s="9"/>
    </row>
    <row r="14" spans="1:10" ht="26.25" customHeight="1" x14ac:dyDescent="0.25">
      <c r="A14" s="18" t="s">
        <v>121</v>
      </c>
      <c r="B14" s="8"/>
      <c r="C14" s="9"/>
      <c r="D14" s="9"/>
      <c r="E14" s="9"/>
      <c r="F14" s="10"/>
    </row>
  </sheetData>
  <mergeCells count="4">
    <mergeCell ref="A3:F3"/>
    <mergeCell ref="A5:F5"/>
    <mergeCell ref="A2:D2"/>
    <mergeCell ref="A1:J1"/>
  </mergeCells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15"/>
  <sheetViews>
    <sheetView workbookViewId="0">
      <selection activeCell="G64" sqref="G64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10" ht="42" customHeight="1" x14ac:dyDescent="0.25">
      <c r="A1" s="164" t="s">
        <v>124</v>
      </c>
      <c r="B1" s="164"/>
      <c r="C1" s="164"/>
      <c r="D1" s="164"/>
      <c r="E1" s="164"/>
      <c r="F1" s="164"/>
      <c r="G1" s="164"/>
      <c r="H1" s="164"/>
      <c r="I1" s="164"/>
      <c r="J1" s="164"/>
    </row>
    <row r="2" spans="1:10" ht="18" x14ac:dyDescent="0.25">
      <c r="A2" s="175" t="s">
        <v>138</v>
      </c>
      <c r="B2" s="175"/>
      <c r="C2" s="175"/>
      <c r="D2" s="175"/>
      <c r="E2" s="4"/>
      <c r="F2" s="4"/>
      <c r="G2" s="4"/>
      <c r="H2" s="5"/>
      <c r="I2" s="5"/>
    </row>
    <row r="3" spans="1:10" ht="18" customHeight="1" x14ac:dyDescent="0.25">
      <c r="A3" s="164" t="s">
        <v>17</v>
      </c>
      <c r="B3" s="164"/>
      <c r="C3" s="164"/>
      <c r="D3" s="164"/>
      <c r="E3" s="164"/>
      <c r="F3" s="164"/>
      <c r="G3" s="164"/>
      <c r="H3" s="164"/>
      <c r="I3" s="164"/>
    </row>
    <row r="4" spans="1:10" ht="18" x14ac:dyDescent="0.25">
      <c r="A4" s="4"/>
      <c r="B4" s="4"/>
      <c r="C4" s="4"/>
      <c r="D4" s="4"/>
      <c r="E4" s="25"/>
      <c r="F4" s="4"/>
      <c r="G4" s="4"/>
      <c r="H4" s="5"/>
      <c r="I4" s="5"/>
    </row>
    <row r="5" spans="1:10" ht="25.5" x14ac:dyDescent="0.25">
      <c r="A5" s="208" t="s">
        <v>19</v>
      </c>
      <c r="B5" s="209"/>
      <c r="C5" s="210"/>
      <c r="D5" s="20" t="s">
        <v>20</v>
      </c>
      <c r="E5" s="122" t="s">
        <v>129</v>
      </c>
      <c r="F5" s="21" t="s">
        <v>126</v>
      </c>
      <c r="G5" s="21" t="s">
        <v>130</v>
      </c>
      <c r="H5" s="21" t="s">
        <v>120</v>
      </c>
      <c r="I5" s="21" t="s">
        <v>131</v>
      </c>
    </row>
    <row r="6" spans="1:10" ht="33.75" customHeight="1" x14ac:dyDescent="0.25">
      <c r="A6" s="211" t="s">
        <v>122</v>
      </c>
      <c r="B6" s="212"/>
      <c r="C6" s="213"/>
      <c r="D6" s="125" t="s">
        <v>139</v>
      </c>
      <c r="E6" s="126">
        <f>E7+E28+E60</f>
        <v>786922.84000000008</v>
      </c>
      <c r="F6" s="126">
        <f>F7+F28+F60</f>
        <v>856797</v>
      </c>
      <c r="G6" s="126">
        <f>G7+G28+G60</f>
        <v>950967</v>
      </c>
      <c r="H6" s="126">
        <f>H7+H28+H60</f>
        <v>950967</v>
      </c>
      <c r="I6" s="126">
        <f>I7+I28+I60</f>
        <v>944467</v>
      </c>
    </row>
    <row r="7" spans="1:10" ht="26.45" customHeight="1" x14ac:dyDescent="0.25">
      <c r="A7" s="202" t="s">
        <v>143</v>
      </c>
      <c r="B7" s="203"/>
      <c r="C7" s="204"/>
      <c r="D7" s="150" t="s">
        <v>144</v>
      </c>
      <c r="E7" s="153">
        <f>E8+E21</f>
        <v>16892.54</v>
      </c>
      <c r="F7" s="153">
        <f>F8+F21</f>
        <v>47882</v>
      </c>
      <c r="G7" s="153">
        <f t="shared" ref="G7" si="0">G8+G21</f>
        <v>58447</v>
      </c>
      <c r="H7" s="153">
        <f t="shared" ref="H7" si="1">H8+H21</f>
        <v>58447</v>
      </c>
      <c r="I7" s="153">
        <f t="shared" ref="I7" si="2">I8+I21</f>
        <v>51947</v>
      </c>
    </row>
    <row r="8" spans="1:10" ht="26.45" customHeight="1" x14ac:dyDescent="0.25">
      <c r="A8" s="196" t="s">
        <v>145</v>
      </c>
      <c r="B8" s="197"/>
      <c r="C8" s="198"/>
      <c r="D8" s="151" t="s">
        <v>146</v>
      </c>
      <c r="E8" s="103">
        <f>SUM(E9+E17+E13)</f>
        <v>16049</v>
      </c>
      <c r="F8" s="104">
        <f>SUM(F9+F17+F13)</f>
        <v>46870</v>
      </c>
      <c r="G8" s="104">
        <f>SUM(G9+G17+G13)</f>
        <v>58447</v>
      </c>
      <c r="H8" s="104">
        <f t="shared" ref="H8:I8" si="3">SUM(H9+H17+H13)</f>
        <v>58447</v>
      </c>
      <c r="I8" s="104">
        <f t="shared" si="3"/>
        <v>51947</v>
      </c>
    </row>
    <row r="9" spans="1:10" ht="14.45" customHeight="1" x14ac:dyDescent="0.25">
      <c r="A9" s="187" t="s">
        <v>77</v>
      </c>
      <c r="B9" s="188"/>
      <c r="C9" s="189"/>
      <c r="D9" s="149" t="s">
        <v>78</v>
      </c>
      <c r="E9" s="91">
        <f>SUM(E10)</f>
        <v>5307.94</v>
      </c>
      <c r="F9" s="92">
        <f>SUM(F10)</f>
        <v>21204</v>
      </c>
      <c r="G9" s="92">
        <f>SUM(G10)</f>
        <v>28181</v>
      </c>
      <c r="H9" s="92">
        <f t="shared" ref="H9:I9" si="4">SUM(H10)</f>
        <v>28181</v>
      </c>
      <c r="I9" s="92">
        <f t="shared" si="4"/>
        <v>28181</v>
      </c>
    </row>
    <row r="10" spans="1:10" x14ac:dyDescent="0.25">
      <c r="A10" s="190">
        <v>3</v>
      </c>
      <c r="B10" s="191"/>
      <c r="C10" s="192"/>
      <c r="D10" s="148" t="s">
        <v>10</v>
      </c>
      <c r="E10" s="8">
        <f>SUM(E11+E12)</f>
        <v>5307.94</v>
      </c>
      <c r="F10" s="9">
        <f>SUM(F11+F12)</f>
        <v>21204</v>
      </c>
      <c r="G10" s="9">
        <f>SUM(G11+G12)</f>
        <v>28181</v>
      </c>
      <c r="H10" s="9">
        <f t="shared" ref="H10:I10" si="5">SUM(H11+H12)</f>
        <v>28181</v>
      </c>
      <c r="I10" s="9">
        <f t="shared" si="5"/>
        <v>28181</v>
      </c>
    </row>
    <row r="11" spans="1:10" x14ac:dyDescent="0.25">
      <c r="A11" s="193">
        <v>31</v>
      </c>
      <c r="B11" s="194"/>
      <c r="C11" s="195"/>
      <c r="D11" s="148" t="s">
        <v>11</v>
      </c>
      <c r="E11" s="8">
        <v>4967.9399999999996</v>
      </c>
      <c r="F11" s="9">
        <v>19968</v>
      </c>
      <c r="G11" s="9">
        <v>26945</v>
      </c>
      <c r="H11" s="9">
        <v>26945</v>
      </c>
      <c r="I11" s="9">
        <v>26945</v>
      </c>
    </row>
    <row r="12" spans="1:10" x14ac:dyDescent="0.25">
      <c r="A12" s="193">
        <v>32</v>
      </c>
      <c r="B12" s="194"/>
      <c r="C12" s="195"/>
      <c r="D12" s="148" t="s">
        <v>21</v>
      </c>
      <c r="E12" s="8">
        <v>340</v>
      </c>
      <c r="F12" s="9">
        <v>1236</v>
      </c>
      <c r="G12" s="9">
        <v>1236</v>
      </c>
      <c r="H12" s="9">
        <v>1236</v>
      </c>
      <c r="I12" s="9">
        <v>1236</v>
      </c>
    </row>
    <row r="13" spans="1:10" x14ac:dyDescent="0.25">
      <c r="A13" s="154" t="s">
        <v>147</v>
      </c>
      <c r="B13" s="155"/>
      <c r="C13" s="156"/>
      <c r="D13" s="157" t="s">
        <v>148</v>
      </c>
      <c r="E13" s="158">
        <f>SUM(E14)</f>
        <v>2600</v>
      </c>
      <c r="F13" s="159">
        <f>SUM(F14)</f>
        <v>7800</v>
      </c>
      <c r="G13" s="159">
        <f>SUM(G14)</f>
        <v>6500</v>
      </c>
      <c r="H13" s="159">
        <f t="shared" ref="H13:I13" si="6">SUM(H14)</f>
        <v>6500</v>
      </c>
      <c r="I13" s="159">
        <f t="shared" si="6"/>
        <v>0</v>
      </c>
    </row>
    <row r="14" spans="1:10" x14ac:dyDescent="0.25">
      <c r="A14" s="161">
        <v>3</v>
      </c>
      <c r="B14" s="145"/>
      <c r="C14" s="146"/>
      <c r="D14" s="148" t="s">
        <v>10</v>
      </c>
      <c r="E14" s="8">
        <f>SUM(E15+E16)</f>
        <v>2600</v>
      </c>
      <c r="F14" s="9">
        <f>SUM(F15+F16)</f>
        <v>7800</v>
      </c>
      <c r="G14" s="9">
        <f>SUM(G15:G16)</f>
        <v>6500</v>
      </c>
      <c r="H14" s="9">
        <f t="shared" ref="H14:I14" si="7">SUM(H15:H16)</f>
        <v>6500</v>
      </c>
      <c r="I14" s="9">
        <f t="shared" si="7"/>
        <v>0</v>
      </c>
    </row>
    <row r="15" spans="1:10" x14ac:dyDescent="0.25">
      <c r="A15" s="144">
        <v>31</v>
      </c>
      <c r="B15" s="145"/>
      <c r="C15" s="146"/>
      <c r="D15" s="148" t="s">
        <v>11</v>
      </c>
      <c r="E15" s="8">
        <v>2400</v>
      </c>
      <c r="F15" s="9">
        <v>7800</v>
      </c>
      <c r="G15" s="9">
        <v>6500</v>
      </c>
      <c r="H15" s="9">
        <v>6500</v>
      </c>
      <c r="I15" s="9">
        <v>0</v>
      </c>
    </row>
    <row r="16" spans="1:10" x14ac:dyDescent="0.25">
      <c r="A16" s="144">
        <v>32</v>
      </c>
      <c r="B16" s="145"/>
      <c r="C16" s="146"/>
      <c r="D16" s="148" t="s">
        <v>21</v>
      </c>
      <c r="E16" s="8">
        <v>200</v>
      </c>
      <c r="F16" s="9">
        <v>0</v>
      </c>
      <c r="G16" s="9">
        <v>0</v>
      </c>
      <c r="H16" s="9">
        <v>0</v>
      </c>
      <c r="I16" s="9">
        <v>0</v>
      </c>
    </row>
    <row r="17" spans="1:9" x14ac:dyDescent="0.25">
      <c r="A17" s="154" t="s">
        <v>149</v>
      </c>
      <c r="B17" s="155"/>
      <c r="C17" s="156"/>
      <c r="D17" s="157" t="s">
        <v>150</v>
      </c>
      <c r="E17" s="158">
        <f>SUM(E18)</f>
        <v>8141.06</v>
      </c>
      <c r="F17" s="159">
        <f>SUM(F18)</f>
        <v>17866</v>
      </c>
      <c r="G17" s="159">
        <f>SUM(G18)</f>
        <v>23766</v>
      </c>
      <c r="H17" s="159">
        <f t="shared" ref="H17:I17" si="8">SUM(H18)</f>
        <v>23766</v>
      </c>
      <c r="I17" s="159">
        <f t="shared" si="8"/>
        <v>23766</v>
      </c>
    </row>
    <row r="18" spans="1:9" x14ac:dyDescent="0.25">
      <c r="A18" s="161">
        <v>3</v>
      </c>
      <c r="B18" s="145"/>
      <c r="C18" s="146"/>
      <c r="D18" s="148" t="s">
        <v>10</v>
      </c>
      <c r="E18" s="8">
        <f>SUM(E19+E20)</f>
        <v>8141.06</v>
      </c>
      <c r="F18" s="9">
        <f>SUM(F19+F20)</f>
        <v>17866</v>
      </c>
      <c r="G18" s="9">
        <f>SUM(G19:G20)</f>
        <v>23766</v>
      </c>
      <c r="H18" s="9">
        <f t="shared" ref="H18:I18" si="9">SUM(H19:H20)</f>
        <v>23766</v>
      </c>
      <c r="I18" s="9">
        <f t="shared" si="9"/>
        <v>23766</v>
      </c>
    </row>
    <row r="19" spans="1:9" x14ac:dyDescent="0.25">
      <c r="A19" s="144">
        <v>31</v>
      </c>
      <c r="B19" s="145"/>
      <c r="C19" s="146"/>
      <c r="D19" s="148" t="s">
        <v>11</v>
      </c>
      <c r="E19" s="8">
        <v>7562.06</v>
      </c>
      <c r="F19" s="9">
        <v>16831</v>
      </c>
      <c r="G19" s="9">
        <v>22731</v>
      </c>
      <c r="H19" s="9">
        <v>22731</v>
      </c>
      <c r="I19" s="9">
        <v>22731</v>
      </c>
    </row>
    <row r="20" spans="1:9" x14ac:dyDescent="0.25">
      <c r="A20" s="144">
        <v>32</v>
      </c>
      <c r="B20" s="145"/>
      <c r="C20" s="146"/>
      <c r="D20" s="148" t="s">
        <v>21</v>
      </c>
      <c r="E20" s="8">
        <v>579</v>
      </c>
      <c r="F20" s="9">
        <v>1035</v>
      </c>
      <c r="G20" s="9">
        <v>1035</v>
      </c>
      <c r="H20" s="9">
        <v>1035</v>
      </c>
      <c r="I20" s="9">
        <v>1035</v>
      </c>
    </row>
    <row r="21" spans="1:9" ht="26.45" customHeight="1" x14ac:dyDescent="0.25">
      <c r="A21" s="196" t="s">
        <v>151</v>
      </c>
      <c r="B21" s="197"/>
      <c r="C21" s="198"/>
      <c r="D21" s="151" t="s">
        <v>152</v>
      </c>
      <c r="E21" s="103">
        <f>E22+E25</f>
        <v>843.54</v>
      </c>
      <c r="F21" s="103">
        <f t="shared" ref="F21:G21" si="10">F22+F25</f>
        <v>1012</v>
      </c>
      <c r="G21" s="103">
        <f t="shared" si="10"/>
        <v>0</v>
      </c>
      <c r="H21" s="103">
        <f t="shared" ref="H21" si="11">H22+H25</f>
        <v>0</v>
      </c>
      <c r="I21" s="103">
        <f t="shared" ref="I21" si="12">I22+I25</f>
        <v>0</v>
      </c>
    </row>
    <row r="22" spans="1:9" x14ac:dyDescent="0.25">
      <c r="A22" s="154" t="s">
        <v>147</v>
      </c>
      <c r="B22" s="155"/>
      <c r="C22" s="156"/>
      <c r="D22" s="157" t="s">
        <v>148</v>
      </c>
      <c r="E22" s="158">
        <f>SUM(E23)</f>
        <v>116.52</v>
      </c>
      <c r="F22" s="158">
        <f t="shared" ref="F22:G22" si="13">SUM(F23)</f>
        <v>116</v>
      </c>
      <c r="G22" s="158">
        <f t="shared" si="13"/>
        <v>0</v>
      </c>
      <c r="H22" s="158">
        <f t="shared" ref="H22" si="14">SUM(H23)</f>
        <v>0</v>
      </c>
      <c r="I22" s="158">
        <f t="shared" ref="I22" si="15">SUM(I23)</f>
        <v>0</v>
      </c>
    </row>
    <row r="23" spans="1:9" x14ac:dyDescent="0.25">
      <c r="A23" s="161">
        <v>3</v>
      </c>
      <c r="B23" s="145"/>
      <c r="C23" s="146"/>
      <c r="D23" s="148" t="s">
        <v>10</v>
      </c>
      <c r="E23" s="8">
        <f>E24</f>
        <v>116.52</v>
      </c>
      <c r="F23" s="8">
        <f t="shared" ref="F23:G23" si="16">F24</f>
        <v>116</v>
      </c>
      <c r="G23" s="8">
        <f t="shared" si="16"/>
        <v>0</v>
      </c>
      <c r="H23" s="8">
        <f t="shared" ref="H23" si="17">H24</f>
        <v>0</v>
      </c>
      <c r="I23" s="8">
        <f t="shared" ref="I23" si="18">I24</f>
        <v>0</v>
      </c>
    </row>
    <row r="24" spans="1:9" x14ac:dyDescent="0.25">
      <c r="A24" s="144">
        <v>32</v>
      </c>
      <c r="B24" s="145"/>
      <c r="C24" s="146"/>
      <c r="D24" s="148" t="s">
        <v>21</v>
      </c>
      <c r="E24" s="8">
        <v>116.52</v>
      </c>
      <c r="F24" s="8">
        <v>116</v>
      </c>
      <c r="G24" s="8">
        <v>0</v>
      </c>
      <c r="H24" s="8">
        <f>G24</f>
        <v>0</v>
      </c>
      <c r="I24" s="8">
        <f>H24</f>
        <v>0</v>
      </c>
    </row>
    <row r="25" spans="1:9" x14ac:dyDescent="0.25">
      <c r="A25" s="154" t="s">
        <v>149</v>
      </c>
      <c r="B25" s="155"/>
      <c r="C25" s="156"/>
      <c r="D25" s="157" t="s">
        <v>150</v>
      </c>
      <c r="E25" s="158">
        <f>SUM(E26)</f>
        <v>727.02</v>
      </c>
      <c r="F25" s="158">
        <f t="shared" ref="F25:G25" si="19">SUM(F26)</f>
        <v>896</v>
      </c>
      <c r="G25" s="158">
        <f t="shared" si="19"/>
        <v>0</v>
      </c>
      <c r="H25" s="158">
        <f t="shared" ref="H25" si="20">SUM(H26)</f>
        <v>0</v>
      </c>
      <c r="I25" s="158">
        <f t="shared" ref="I25" si="21">SUM(I26)</f>
        <v>0</v>
      </c>
    </row>
    <row r="26" spans="1:9" x14ac:dyDescent="0.25">
      <c r="A26" s="161">
        <v>3</v>
      </c>
      <c r="B26" s="145"/>
      <c r="C26" s="146"/>
      <c r="D26" s="148" t="s">
        <v>10</v>
      </c>
      <c r="E26" s="8">
        <v>727.02</v>
      </c>
      <c r="F26" s="8">
        <f t="shared" ref="F26:G26" si="22">F27</f>
        <v>896</v>
      </c>
      <c r="G26" s="8">
        <f t="shared" si="22"/>
        <v>0</v>
      </c>
      <c r="H26" s="8">
        <f t="shared" ref="H26" si="23">H27</f>
        <v>0</v>
      </c>
      <c r="I26" s="8">
        <f t="shared" ref="I26" si="24">I27</f>
        <v>0</v>
      </c>
    </row>
    <row r="27" spans="1:9" x14ac:dyDescent="0.25">
      <c r="A27" s="144">
        <v>32</v>
      </c>
      <c r="B27" s="145"/>
      <c r="C27" s="146"/>
      <c r="D27" s="148" t="s">
        <v>21</v>
      </c>
      <c r="E27" s="8">
        <v>16</v>
      </c>
      <c r="F27" s="8">
        <v>896</v>
      </c>
      <c r="G27" s="8">
        <v>0</v>
      </c>
      <c r="H27" s="8">
        <f>G27</f>
        <v>0</v>
      </c>
      <c r="I27" s="8">
        <f>H27</f>
        <v>0</v>
      </c>
    </row>
    <row r="28" spans="1:9" ht="26.45" customHeight="1" x14ac:dyDescent="0.25">
      <c r="A28" s="202" t="s">
        <v>79</v>
      </c>
      <c r="B28" s="203"/>
      <c r="C28" s="204"/>
      <c r="D28" s="150" t="s">
        <v>80</v>
      </c>
      <c r="E28" s="105">
        <f>SUM(E29+E51+E55)</f>
        <v>672032.41</v>
      </c>
      <c r="F28" s="105">
        <f>SUM(F29+F51+F55)</f>
        <v>699095</v>
      </c>
      <c r="G28" s="105">
        <f>SUM(G29+G51+G55)</f>
        <v>786195</v>
      </c>
      <c r="H28" s="105">
        <f>SUM(H29+H51+H55)</f>
        <v>786195</v>
      </c>
      <c r="I28" s="105">
        <f>SUM(I29+I51+I55)</f>
        <v>786195</v>
      </c>
    </row>
    <row r="29" spans="1:9" ht="38.25" customHeight="1" x14ac:dyDescent="0.25">
      <c r="A29" s="196" t="s">
        <v>81</v>
      </c>
      <c r="B29" s="197"/>
      <c r="C29" s="198"/>
      <c r="D29" s="151" t="s">
        <v>82</v>
      </c>
      <c r="E29" s="99">
        <f>SUM(E35+E39+E30+E46)</f>
        <v>639532.41</v>
      </c>
      <c r="F29" s="99">
        <f t="shared" ref="F29:I29" si="25">SUM(F35+F39+F30+F46)</f>
        <v>699095</v>
      </c>
      <c r="G29" s="99">
        <f t="shared" si="25"/>
        <v>759895</v>
      </c>
      <c r="H29" s="99">
        <f t="shared" si="25"/>
        <v>759895</v>
      </c>
      <c r="I29" s="99">
        <f t="shared" si="25"/>
        <v>759895</v>
      </c>
    </row>
    <row r="30" spans="1:9" ht="15" customHeight="1" x14ac:dyDescent="0.25">
      <c r="A30" s="187" t="s">
        <v>77</v>
      </c>
      <c r="B30" s="188"/>
      <c r="C30" s="189"/>
      <c r="D30" s="124" t="s">
        <v>78</v>
      </c>
      <c r="E30" s="91">
        <f>E31+E33</f>
        <v>9738</v>
      </c>
      <c r="F30" s="91">
        <f t="shared" ref="F30:I30" si="26">F31+F33</f>
        <v>8395</v>
      </c>
      <c r="G30" s="91">
        <f t="shared" si="26"/>
        <v>8395</v>
      </c>
      <c r="H30" s="91">
        <f t="shared" si="26"/>
        <v>8395</v>
      </c>
      <c r="I30" s="91">
        <f t="shared" si="26"/>
        <v>8395</v>
      </c>
    </row>
    <row r="31" spans="1:9" ht="15" customHeight="1" x14ac:dyDescent="0.25">
      <c r="A31" s="190">
        <v>3</v>
      </c>
      <c r="B31" s="191"/>
      <c r="C31" s="192"/>
      <c r="D31" s="123" t="s">
        <v>10</v>
      </c>
      <c r="E31" s="8">
        <f>SUM(E32)</f>
        <v>9738</v>
      </c>
      <c r="F31" s="8">
        <f t="shared" ref="F31:I31" si="27">SUM(F32)</f>
        <v>7295</v>
      </c>
      <c r="G31" s="8">
        <f t="shared" si="27"/>
        <v>7295</v>
      </c>
      <c r="H31" s="8">
        <f t="shared" si="27"/>
        <v>7295</v>
      </c>
      <c r="I31" s="8">
        <f t="shared" si="27"/>
        <v>7295</v>
      </c>
    </row>
    <row r="32" spans="1:9" ht="15" customHeight="1" x14ac:dyDescent="0.25">
      <c r="A32" s="193">
        <v>32</v>
      </c>
      <c r="B32" s="194"/>
      <c r="C32" s="195"/>
      <c r="D32" s="123" t="s">
        <v>21</v>
      </c>
      <c r="E32" s="8">
        <v>9738</v>
      </c>
      <c r="F32" s="9">
        <v>7295</v>
      </c>
      <c r="G32" s="9">
        <v>7295</v>
      </c>
      <c r="H32" s="9">
        <v>7295</v>
      </c>
      <c r="I32" s="9">
        <v>7295</v>
      </c>
    </row>
    <row r="33" spans="1:9" ht="15" customHeight="1" x14ac:dyDescent="0.25">
      <c r="A33" s="147">
        <v>4</v>
      </c>
      <c r="B33" s="145"/>
      <c r="C33" s="146"/>
      <c r="D33" s="27" t="s">
        <v>12</v>
      </c>
      <c r="E33" s="8">
        <f>E34</f>
        <v>0</v>
      </c>
      <c r="F33" s="8">
        <f t="shared" ref="F33:I33" si="28">F34</f>
        <v>1100</v>
      </c>
      <c r="G33" s="8">
        <f t="shared" si="28"/>
        <v>1100</v>
      </c>
      <c r="H33" s="8">
        <f t="shared" si="28"/>
        <v>1100</v>
      </c>
      <c r="I33" s="8">
        <f t="shared" si="28"/>
        <v>1100</v>
      </c>
    </row>
    <row r="34" spans="1:9" ht="15" customHeight="1" x14ac:dyDescent="0.25">
      <c r="A34" s="144">
        <v>42</v>
      </c>
      <c r="B34" s="145"/>
      <c r="C34" s="146"/>
      <c r="D34" s="27" t="s">
        <v>29</v>
      </c>
      <c r="E34" s="8">
        <v>0</v>
      </c>
      <c r="F34" s="9">
        <v>1100</v>
      </c>
      <c r="G34" s="9">
        <v>1100</v>
      </c>
      <c r="H34" s="9">
        <v>1100</v>
      </c>
      <c r="I34" s="9">
        <v>1100</v>
      </c>
    </row>
    <row r="35" spans="1:9" ht="15" customHeight="1" x14ac:dyDescent="0.25">
      <c r="A35" s="187" t="s">
        <v>83</v>
      </c>
      <c r="B35" s="188"/>
      <c r="C35" s="189"/>
      <c r="D35" s="124" t="s">
        <v>85</v>
      </c>
      <c r="E35" s="91">
        <f>SUM(E36)</f>
        <v>77510</v>
      </c>
      <c r="F35" s="92">
        <f>SUM(F36)</f>
        <v>81000</v>
      </c>
      <c r="G35" s="92">
        <f>SUM(G36)</f>
        <v>81000</v>
      </c>
      <c r="H35" s="92">
        <f>SUM(H36)</f>
        <v>81000</v>
      </c>
      <c r="I35" s="102">
        <f>SUM(I36)</f>
        <v>81000</v>
      </c>
    </row>
    <row r="36" spans="1:9" x14ac:dyDescent="0.25">
      <c r="A36" s="190">
        <v>3</v>
      </c>
      <c r="B36" s="191"/>
      <c r="C36" s="192"/>
      <c r="D36" s="123" t="s">
        <v>10</v>
      </c>
      <c r="E36" s="8">
        <f>SUM(E37+E38)</f>
        <v>77510</v>
      </c>
      <c r="F36" s="9">
        <f>SUM(F37+F38)</f>
        <v>81000</v>
      </c>
      <c r="G36" s="9">
        <f>SUM(G37+G38)</f>
        <v>81000</v>
      </c>
      <c r="H36" s="9">
        <f t="shared" ref="H36:I36" si="29">SUM(H37+H38)</f>
        <v>81000</v>
      </c>
      <c r="I36" s="9">
        <f t="shared" si="29"/>
        <v>81000</v>
      </c>
    </row>
    <row r="37" spans="1:9" x14ac:dyDescent="0.25">
      <c r="A37" s="193">
        <v>32</v>
      </c>
      <c r="B37" s="194"/>
      <c r="C37" s="195"/>
      <c r="D37" s="123" t="s">
        <v>21</v>
      </c>
      <c r="E37" s="8">
        <v>77010</v>
      </c>
      <c r="F37" s="9">
        <v>80490</v>
      </c>
      <c r="G37" s="9">
        <v>80490</v>
      </c>
      <c r="H37" s="9">
        <v>80490</v>
      </c>
      <c r="I37" s="9">
        <v>80490</v>
      </c>
    </row>
    <row r="38" spans="1:9" x14ac:dyDescent="0.25">
      <c r="A38" s="64">
        <v>34</v>
      </c>
      <c r="B38" s="65"/>
      <c r="C38" s="66"/>
      <c r="D38" s="63" t="s">
        <v>84</v>
      </c>
      <c r="E38" s="8">
        <v>500</v>
      </c>
      <c r="F38" s="9">
        <v>510</v>
      </c>
      <c r="G38" s="9">
        <v>510</v>
      </c>
      <c r="H38" s="9">
        <v>510</v>
      </c>
      <c r="I38" s="9">
        <v>510</v>
      </c>
    </row>
    <row r="39" spans="1:9" ht="27" customHeight="1" x14ac:dyDescent="0.25">
      <c r="A39" s="187" t="s">
        <v>136</v>
      </c>
      <c r="B39" s="188"/>
      <c r="C39" s="189"/>
      <c r="D39" s="101" t="s">
        <v>86</v>
      </c>
      <c r="E39" s="91">
        <f>SUM(E40+E44)</f>
        <v>552284.41</v>
      </c>
      <c r="F39" s="91">
        <f>SUM(F40+F44)</f>
        <v>609700</v>
      </c>
      <c r="G39" s="91">
        <f>SUM(G40+G44)</f>
        <v>650500</v>
      </c>
      <c r="H39" s="91">
        <f>SUM(H40+H44)</f>
        <v>650500</v>
      </c>
      <c r="I39" s="91">
        <f>SUM(I40+I44)</f>
        <v>650500</v>
      </c>
    </row>
    <row r="40" spans="1:9" x14ac:dyDescent="0.25">
      <c r="A40" s="190">
        <v>3</v>
      </c>
      <c r="B40" s="191"/>
      <c r="C40" s="192"/>
      <c r="D40" s="28" t="s">
        <v>10</v>
      </c>
      <c r="E40" s="8">
        <f>E41+E42+E43</f>
        <v>552284.41</v>
      </c>
      <c r="F40" s="8">
        <f t="shared" ref="F40:I40" si="30">F41+F42+F43</f>
        <v>609700</v>
      </c>
      <c r="G40" s="8">
        <f t="shared" si="30"/>
        <v>650500</v>
      </c>
      <c r="H40" s="8">
        <f t="shared" si="30"/>
        <v>650500</v>
      </c>
      <c r="I40" s="8">
        <f t="shared" si="30"/>
        <v>650500</v>
      </c>
    </row>
    <row r="41" spans="1:9" x14ac:dyDescent="0.25">
      <c r="A41" s="193">
        <v>31</v>
      </c>
      <c r="B41" s="194"/>
      <c r="C41" s="195"/>
      <c r="D41" s="28" t="s">
        <v>11</v>
      </c>
      <c r="E41" s="121">
        <v>507132.92</v>
      </c>
      <c r="F41" s="9">
        <v>551000</v>
      </c>
      <c r="G41" s="9">
        <v>589000</v>
      </c>
      <c r="H41" s="9">
        <v>589000</v>
      </c>
      <c r="I41" s="9">
        <v>589000</v>
      </c>
    </row>
    <row r="42" spans="1:9" x14ac:dyDescent="0.25">
      <c r="A42" s="193">
        <v>32</v>
      </c>
      <c r="B42" s="194"/>
      <c r="C42" s="195"/>
      <c r="D42" s="63" t="s">
        <v>21</v>
      </c>
      <c r="E42" s="121">
        <v>45151.49</v>
      </c>
      <c r="F42" s="127">
        <v>58700</v>
      </c>
      <c r="G42" s="9">
        <v>60500</v>
      </c>
      <c r="H42" s="9">
        <v>60500</v>
      </c>
      <c r="I42" s="9">
        <v>60500</v>
      </c>
    </row>
    <row r="43" spans="1:9" ht="38.25" x14ac:dyDescent="0.25">
      <c r="A43" s="144">
        <v>37</v>
      </c>
      <c r="B43" s="145"/>
      <c r="C43" s="146"/>
      <c r="D43" s="62" t="s">
        <v>65</v>
      </c>
      <c r="E43" s="121">
        <v>0</v>
      </c>
      <c r="F43" s="121">
        <v>0</v>
      </c>
      <c r="G43" s="8">
        <v>1000</v>
      </c>
      <c r="H43" s="8">
        <v>1000</v>
      </c>
      <c r="I43" s="8">
        <v>1000</v>
      </c>
    </row>
    <row r="44" spans="1:9" ht="25.5" x14ac:dyDescent="0.25">
      <c r="A44" s="190">
        <v>4</v>
      </c>
      <c r="B44" s="191"/>
      <c r="C44" s="192"/>
      <c r="D44" s="27" t="s">
        <v>12</v>
      </c>
      <c r="E44" s="121">
        <f>E45</f>
        <v>0</v>
      </c>
      <c r="F44" s="121">
        <f>F45</f>
        <v>0</v>
      </c>
      <c r="G44" s="121">
        <f>G45</f>
        <v>0</v>
      </c>
      <c r="H44" s="121">
        <f>H45</f>
        <v>0</v>
      </c>
      <c r="I44" s="121">
        <f>I45</f>
        <v>0</v>
      </c>
    </row>
    <row r="45" spans="1:9" ht="25.5" x14ac:dyDescent="0.25">
      <c r="A45" s="74">
        <v>42</v>
      </c>
      <c r="B45" s="72"/>
      <c r="C45" s="73"/>
      <c r="D45" s="27" t="s">
        <v>29</v>
      </c>
      <c r="E45" s="121">
        <v>0</v>
      </c>
      <c r="F45" s="9">
        <v>0</v>
      </c>
      <c r="G45" s="9">
        <v>0</v>
      </c>
      <c r="H45" s="9">
        <v>0</v>
      </c>
      <c r="I45" s="9">
        <v>0</v>
      </c>
    </row>
    <row r="46" spans="1:9" ht="25.5" x14ac:dyDescent="0.25">
      <c r="A46" s="187" t="s">
        <v>137</v>
      </c>
      <c r="B46" s="188"/>
      <c r="C46" s="189"/>
      <c r="D46" s="137" t="s">
        <v>86</v>
      </c>
      <c r="E46" s="91">
        <f>SUM(E47+E49)</f>
        <v>0</v>
      </c>
      <c r="F46" s="91">
        <f>SUM(F47+F49)</f>
        <v>0</v>
      </c>
      <c r="G46" s="91">
        <f>SUM(G47+G49)</f>
        <v>20000</v>
      </c>
      <c r="H46" s="91">
        <f>SUM(H47+H49)</f>
        <v>20000</v>
      </c>
      <c r="I46" s="91">
        <f>SUM(I47+I49)</f>
        <v>20000</v>
      </c>
    </row>
    <row r="47" spans="1:9" x14ac:dyDescent="0.25">
      <c r="A47" s="190">
        <v>3</v>
      </c>
      <c r="B47" s="191"/>
      <c r="C47" s="192"/>
      <c r="D47" s="136" t="s">
        <v>10</v>
      </c>
      <c r="E47" s="8">
        <f>SUM(E48:E48)</f>
        <v>0</v>
      </c>
      <c r="F47" s="8">
        <f>SUM(F48:F48)</f>
        <v>0</v>
      </c>
      <c r="G47" s="8">
        <f>SUM(G48:G48)</f>
        <v>19000</v>
      </c>
      <c r="H47" s="8">
        <f>SUM(H48:H48)</f>
        <v>19000</v>
      </c>
      <c r="I47" s="8">
        <f>SUM(I48:I48)</f>
        <v>19000</v>
      </c>
    </row>
    <row r="48" spans="1:9" x14ac:dyDescent="0.25">
      <c r="A48" s="193">
        <v>32</v>
      </c>
      <c r="B48" s="194"/>
      <c r="C48" s="195"/>
      <c r="D48" s="148" t="s">
        <v>21</v>
      </c>
      <c r="E48" s="121">
        <v>0</v>
      </c>
      <c r="F48" s="127">
        <v>0</v>
      </c>
      <c r="G48" s="9">
        <v>19000</v>
      </c>
      <c r="H48" s="9">
        <v>19000</v>
      </c>
      <c r="I48" s="9">
        <v>19000</v>
      </c>
    </row>
    <row r="49" spans="1:9" ht="25.5" x14ac:dyDescent="0.25">
      <c r="A49" s="190">
        <v>4</v>
      </c>
      <c r="B49" s="191"/>
      <c r="C49" s="192"/>
      <c r="D49" s="27" t="s">
        <v>12</v>
      </c>
      <c r="E49" s="121">
        <f>E50</f>
        <v>0</v>
      </c>
      <c r="F49" s="121">
        <f>F50</f>
        <v>0</v>
      </c>
      <c r="G49" s="121">
        <f>G50</f>
        <v>1000</v>
      </c>
      <c r="H49" s="121">
        <f>H50</f>
        <v>1000</v>
      </c>
      <c r="I49" s="121">
        <f>I50</f>
        <v>1000</v>
      </c>
    </row>
    <row r="50" spans="1:9" ht="25.5" x14ac:dyDescent="0.25">
      <c r="A50" s="133">
        <v>42</v>
      </c>
      <c r="B50" s="134"/>
      <c r="C50" s="135"/>
      <c r="D50" s="27" t="s">
        <v>29</v>
      </c>
      <c r="E50" s="121">
        <v>0</v>
      </c>
      <c r="F50" s="121">
        <f>F51</f>
        <v>0</v>
      </c>
      <c r="G50" s="121">
        <v>1000</v>
      </c>
      <c r="H50" s="121">
        <v>1000</v>
      </c>
      <c r="I50" s="121">
        <v>1000</v>
      </c>
    </row>
    <row r="51" spans="1:9" ht="26.45" customHeight="1" x14ac:dyDescent="0.25">
      <c r="A51" s="199" t="s">
        <v>87</v>
      </c>
      <c r="B51" s="200"/>
      <c r="C51" s="201"/>
      <c r="D51" s="106" t="s">
        <v>88</v>
      </c>
      <c r="E51" s="99">
        <f t="shared" ref="E51:I53" si="31">SUM(E52)</f>
        <v>0</v>
      </c>
      <c r="F51" s="33">
        <f t="shared" si="31"/>
        <v>0</v>
      </c>
      <c r="G51" s="104">
        <f t="shared" si="31"/>
        <v>8300</v>
      </c>
      <c r="H51" s="33">
        <f t="shared" si="31"/>
        <v>8300</v>
      </c>
      <c r="I51" s="107">
        <f t="shared" si="31"/>
        <v>8300</v>
      </c>
    </row>
    <row r="52" spans="1:9" ht="14.45" customHeight="1" x14ac:dyDescent="0.25">
      <c r="A52" s="205" t="s">
        <v>83</v>
      </c>
      <c r="B52" s="206"/>
      <c r="C52" s="207"/>
      <c r="D52" s="108" t="s">
        <v>85</v>
      </c>
      <c r="E52" s="91">
        <f t="shared" si="31"/>
        <v>0</v>
      </c>
      <c r="F52" s="92">
        <f t="shared" si="31"/>
        <v>0</v>
      </c>
      <c r="G52" s="92">
        <f t="shared" si="31"/>
        <v>8300</v>
      </c>
      <c r="H52" s="92">
        <f t="shared" si="31"/>
        <v>8300</v>
      </c>
      <c r="I52" s="102">
        <f t="shared" si="31"/>
        <v>8300</v>
      </c>
    </row>
    <row r="53" spans="1:9" x14ac:dyDescent="0.25">
      <c r="A53" s="193">
        <v>3</v>
      </c>
      <c r="B53" s="194"/>
      <c r="C53" s="195"/>
      <c r="D53" s="63" t="s">
        <v>10</v>
      </c>
      <c r="E53" s="8">
        <f t="shared" si="31"/>
        <v>0</v>
      </c>
      <c r="F53" s="9">
        <f t="shared" si="31"/>
        <v>0</v>
      </c>
      <c r="G53" s="9">
        <f t="shared" si="31"/>
        <v>8300</v>
      </c>
      <c r="H53" s="9">
        <f t="shared" si="31"/>
        <v>8300</v>
      </c>
      <c r="I53" s="10">
        <f t="shared" si="31"/>
        <v>8300</v>
      </c>
    </row>
    <row r="54" spans="1:9" x14ac:dyDescent="0.25">
      <c r="A54" s="193">
        <v>32</v>
      </c>
      <c r="B54" s="194"/>
      <c r="C54" s="195"/>
      <c r="D54" s="63" t="s">
        <v>21</v>
      </c>
      <c r="E54" s="8">
        <v>0</v>
      </c>
      <c r="F54" s="9">
        <v>0</v>
      </c>
      <c r="G54" s="9">
        <v>8300</v>
      </c>
      <c r="H54" s="9">
        <v>8300</v>
      </c>
      <c r="I54" s="9">
        <v>8300</v>
      </c>
    </row>
    <row r="55" spans="1:9" ht="38.25" customHeight="1" x14ac:dyDescent="0.25">
      <c r="A55" s="199" t="s">
        <v>89</v>
      </c>
      <c r="B55" s="200"/>
      <c r="C55" s="201"/>
      <c r="D55" s="106" t="s">
        <v>90</v>
      </c>
      <c r="E55" s="99">
        <f t="shared" ref="E55:I56" si="32">SUM(E56)</f>
        <v>32500</v>
      </c>
      <c r="F55" s="33">
        <f t="shared" si="32"/>
        <v>0</v>
      </c>
      <c r="G55" s="33">
        <f t="shared" si="32"/>
        <v>18000</v>
      </c>
      <c r="H55" s="33">
        <f t="shared" si="32"/>
        <v>18000</v>
      </c>
      <c r="I55" s="107">
        <f t="shared" si="32"/>
        <v>18000</v>
      </c>
    </row>
    <row r="56" spans="1:9" ht="19.899999999999999" customHeight="1" x14ac:dyDescent="0.25">
      <c r="A56" s="217" t="s">
        <v>83</v>
      </c>
      <c r="B56" s="218"/>
      <c r="C56" s="219"/>
      <c r="D56" s="109" t="s">
        <v>85</v>
      </c>
      <c r="E56" s="91">
        <f t="shared" si="32"/>
        <v>32500</v>
      </c>
      <c r="F56" s="110">
        <f t="shared" si="32"/>
        <v>0</v>
      </c>
      <c r="G56" s="110">
        <f t="shared" si="32"/>
        <v>18000</v>
      </c>
      <c r="H56" s="110">
        <f t="shared" si="32"/>
        <v>18000</v>
      </c>
      <c r="I56" s="111">
        <f t="shared" si="32"/>
        <v>18000</v>
      </c>
    </row>
    <row r="57" spans="1:9" ht="21.6" customHeight="1" x14ac:dyDescent="0.25">
      <c r="A57" s="193">
        <v>4</v>
      </c>
      <c r="B57" s="194"/>
      <c r="C57" s="195"/>
      <c r="D57" s="27" t="s">
        <v>12</v>
      </c>
      <c r="E57" s="8">
        <f>SUM(E58+E59)</f>
        <v>32500</v>
      </c>
      <c r="F57" s="9">
        <f>SUM(F58+F59)</f>
        <v>0</v>
      </c>
      <c r="G57" s="9">
        <f>SUM(G58+G59)</f>
        <v>18000</v>
      </c>
      <c r="H57" s="9">
        <f>SUM(H58+H59)</f>
        <v>18000</v>
      </c>
      <c r="I57" s="10">
        <f>SUM(I58+I59)</f>
        <v>18000</v>
      </c>
    </row>
    <row r="58" spans="1:9" ht="33" customHeight="1" x14ac:dyDescent="0.25">
      <c r="A58" s="193">
        <v>42</v>
      </c>
      <c r="B58" s="194"/>
      <c r="C58" s="195"/>
      <c r="D58" s="27" t="s">
        <v>29</v>
      </c>
      <c r="E58" s="8">
        <v>0</v>
      </c>
      <c r="F58" s="9">
        <v>0</v>
      </c>
      <c r="G58" s="9">
        <v>0</v>
      </c>
      <c r="H58" s="9">
        <v>0</v>
      </c>
      <c r="I58" s="9">
        <v>0</v>
      </c>
    </row>
    <row r="59" spans="1:9" ht="33" customHeight="1" x14ac:dyDescent="0.25">
      <c r="A59" s="193">
        <v>45</v>
      </c>
      <c r="B59" s="194"/>
      <c r="C59" s="195"/>
      <c r="D59" s="27" t="s">
        <v>66</v>
      </c>
      <c r="E59" s="8">
        <v>32500</v>
      </c>
      <c r="F59" s="9">
        <v>0</v>
      </c>
      <c r="G59" s="9">
        <v>18000</v>
      </c>
      <c r="H59" s="9">
        <v>18000</v>
      </c>
      <c r="I59" s="9">
        <v>18000</v>
      </c>
    </row>
    <row r="60" spans="1:9" ht="25.5" x14ac:dyDescent="0.25">
      <c r="A60" s="214" t="s">
        <v>91</v>
      </c>
      <c r="B60" s="215"/>
      <c r="C60" s="216"/>
      <c r="D60" s="112" t="s">
        <v>92</v>
      </c>
      <c r="E60" s="105">
        <f>SUM(E61+E65+E71+E81+E88+E96+E100+E77+E104)</f>
        <v>97997.89</v>
      </c>
      <c r="F60" s="105">
        <f>SUM(F61+F65+F71+F81+F88+F96+F100+F77+F104)</f>
        <v>109820</v>
      </c>
      <c r="G60" s="105">
        <f t="shared" ref="G60:I60" si="33">SUM(G61+G65+G71+G81+G88+G96+G100+G77+G104)</f>
        <v>106325</v>
      </c>
      <c r="H60" s="105">
        <f t="shared" si="33"/>
        <v>106325</v>
      </c>
      <c r="I60" s="105">
        <f t="shared" si="33"/>
        <v>106325</v>
      </c>
    </row>
    <row r="61" spans="1:9" ht="26.45" customHeight="1" x14ac:dyDescent="0.25">
      <c r="A61" s="199" t="s">
        <v>93</v>
      </c>
      <c r="B61" s="200"/>
      <c r="C61" s="201"/>
      <c r="D61" s="89" t="s">
        <v>153</v>
      </c>
      <c r="E61" s="99">
        <f t="shared" ref="E61:G63" si="34">SUM(E62)</f>
        <v>7140.35</v>
      </c>
      <c r="F61" s="33">
        <f t="shared" si="34"/>
        <v>7140</v>
      </c>
      <c r="G61" s="33">
        <f t="shared" si="34"/>
        <v>8600</v>
      </c>
      <c r="H61" s="33">
        <f t="shared" ref="H61:I63" si="35">SUM(H62)</f>
        <v>8600</v>
      </c>
      <c r="I61" s="100">
        <f t="shared" si="35"/>
        <v>8600</v>
      </c>
    </row>
    <row r="62" spans="1:9" ht="14.45" customHeight="1" x14ac:dyDescent="0.25">
      <c r="A62" s="217" t="s">
        <v>77</v>
      </c>
      <c r="B62" s="218"/>
      <c r="C62" s="219"/>
      <c r="D62" s="115" t="s">
        <v>78</v>
      </c>
      <c r="E62" s="91">
        <f t="shared" si="34"/>
        <v>7140.35</v>
      </c>
      <c r="F62" s="92">
        <f t="shared" si="34"/>
        <v>7140</v>
      </c>
      <c r="G62" s="110">
        <f t="shared" si="34"/>
        <v>8600</v>
      </c>
      <c r="H62" s="92">
        <f t="shared" si="35"/>
        <v>8600</v>
      </c>
      <c r="I62" s="102">
        <f t="shared" si="35"/>
        <v>8600</v>
      </c>
    </row>
    <row r="63" spans="1:9" ht="14.45" customHeight="1" x14ac:dyDescent="0.25">
      <c r="A63" s="69">
        <v>3</v>
      </c>
      <c r="B63" s="65"/>
      <c r="C63" s="66"/>
      <c r="D63" s="70" t="s">
        <v>10</v>
      </c>
      <c r="E63" s="8">
        <f t="shared" si="34"/>
        <v>7140.35</v>
      </c>
      <c r="F63" s="9">
        <f>F64</f>
        <v>7140</v>
      </c>
      <c r="G63" s="71">
        <f t="shared" si="34"/>
        <v>8600</v>
      </c>
      <c r="H63" s="9">
        <f t="shared" si="35"/>
        <v>8600</v>
      </c>
      <c r="I63" s="10">
        <f t="shared" si="35"/>
        <v>8600</v>
      </c>
    </row>
    <row r="64" spans="1:9" ht="38.25" x14ac:dyDescent="0.25">
      <c r="A64" s="193">
        <v>37</v>
      </c>
      <c r="B64" s="194"/>
      <c r="C64" s="195"/>
      <c r="D64" s="62" t="s">
        <v>65</v>
      </c>
      <c r="E64" s="8">
        <v>7140.35</v>
      </c>
      <c r="F64" s="9">
        <v>7140</v>
      </c>
      <c r="G64" s="9">
        <v>8600</v>
      </c>
      <c r="H64" s="9">
        <v>8600</v>
      </c>
      <c r="I64" s="9">
        <v>8600</v>
      </c>
    </row>
    <row r="65" spans="1:9" x14ac:dyDescent="0.25">
      <c r="A65" s="199" t="s">
        <v>94</v>
      </c>
      <c r="B65" s="200"/>
      <c r="C65" s="201"/>
      <c r="D65" s="113" t="s">
        <v>95</v>
      </c>
      <c r="E65" s="103">
        <f>E67+E69</f>
        <v>0</v>
      </c>
      <c r="F65" s="103">
        <f>F67+F69</f>
        <v>1000</v>
      </c>
      <c r="G65" s="103">
        <f>G67+G69</f>
        <v>2600</v>
      </c>
      <c r="H65" s="103">
        <f>H67+H69</f>
        <v>2600</v>
      </c>
      <c r="I65" s="103">
        <f>I67+I69</f>
        <v>2600</v>
      </c>
    </row>
    <row r="66" spans="1:9" ht="14.45" customHeight="1" x14ac:dyDescent="0.25">
      <c r="A66" s="193" t="s">
        <v>96</v>
      </c>
      <c r="B66" s="194"/>
      <c r="C66" s="195"/>
      <c r="D66" s="27" t="s">
        <v>78</v>
      </c>
      <c r="E66" s="8">
        <f t="shared" ref="E66:I69" si="36">SUM(E67)</f>
        <v>0</v>
      </c>
      <c r="F66" s="9">
        <f t="shared" si="36"/>
        <v>1000</v>
      </c>
      <c r="G66" s="9">
        <f t="shared" si="36"/>
        <v>2600</v>
      </c>
      <c r="H66" s="9">
        <f t="shared" si="36"/>
        <v>2600</v>
      </c>
      <c r="I66" s="10">
        <f t="shared" si="36"/>
        <v>2600</v>
      </c>
    </row>
    <row r="67" spans="1:9" ht="14.45" customHeight="1" x14ac:dyDescent="0.25">
      <c r="A67" s="64">
        <v>3</v>
      </c>
      <c r="B67" s="65"/>
      <c r="C67" s="66"/>
      <c r="D67" s="27" t="s">
        <v>10</v>
      </c>
      <c r="E67" s="8">
        <f t="shared" si="36"/>
        <v>0</v>
      </c>
      <c r="F67" s="9">
        <f t="shared" si="36"/>
        <v>1000</v>
      </c>
      <c r="G67" s="9">
        <f t="shared" si="36"/>
        <v>2600</v>
      </c>
      <c r="H67" s="9">
        <f t="shared" si="36"/>
        <v>2600</v>
      </c>
      <c r="I67" s="10">
        <f t="shared" si="36"/>
        <v>2600</v>
      </c>
    </row>
    <row r="68" spans="1:9" x14ac:dyDescent="0.25">
      <c r="A68" s="64">
        <v>32</v>
      </c>
      <c r="B68" s="65"/>
      <c r="C68" s="66"/>
      <c r="D68" s="27" t="s">
        <v>21</v>
      </c>
      <c r="E68" s="8">
        <v>0</v>
      </c>
      <c r="F68" s="9">
        <v>1000</v>
      </c>
      <c r="G68" s="9">
        <v>2600</v>
      </c>
      <c r="H68" s="9">
        <v>2600</v>
      </c>
      <c r="I68" s="9">
        <v>2600</v>
      </c>
    </row>
    <row r="69" spans="1:9" ht="25.5" x14ac:dyDescent="0.25">
      <c r="A69" s="133">
        <v>4</v>
      </c>
      <c r="B69" s="134"/>
      <c r="C69" s="135"/>
      <c r="D69" s="27" t="s">
        <v>12</v>
      </c>
      <c r="E69" s="8">
        <f>SUM(E70)</f>
        <v>0</v>
      </c>
      <c r="F69" s="9">
        <f t="shared" si="36"/>
        <v>0</v>
      </c>
      <c r="G69" s="9">
        <f t="shared" si="36"/>
        <v>0</v>
      </c>
      <c r="H69" s="9">
        <f t="shared" si="36"/>
        <v>0</v>
      </c>
      <c r="I69" s="10">
        <f t="shared" si="36"/>
        <v>0</v>
      </c>
    </row>
    <row r="70" spans="1:9" ht="25.5" x14ac:dyDescent="0.25">
      <c r="A70" s="133">
        <v>42</v>
      </c>
      <c r="B70" s="134"/>
      <c r="C70" s="135"/>
      <c r="D70" s="27" t="s">
        <v>29</v>
      </c>
      <c r="E70" s="8">
        <v>0</v>
      </c>
      <c r="F70" s="9">
        <v>0</v>
      </c>
      <c r="G70" s="9">
        <v>0</v>
      </c>
      <c r="H70" s="9">
        <v>0</v>
      </c>
      <c r="I70" s="9">
        <v>0</v>
      </c>
    </row>
    <row r="71" spans="1:9" ht="25.5" x14ac:dyDescent="0.25">
      <c r="A71" s="199" t="s">
        <v>97</v>
      </c>
      <c r="B71" s="200"/>
      <c r="C71" s="201"/>
      <c r="D71" s="113" t="s">
        <v>98</v>
      </c>
      <c r="E71" s="99">
        <f>SUM(E72)</f>
        <v>4752.9799999999996</v>
      </c>
      <c r="F71" s="33">
        <f>SUM(F72)</f>
        <v>6000</v>
      </c>
      <c r="G71" s="104">
        <f>SUM(G72)</f>
        <v>6000</v>
      </c>
      <c r="H71" s="33">
        <f>SUM(H72)</f>
        <v>6000</v>
      </c>
      <c r="I71" s="107">
        <f>SUM(I72)</f>
        <v>6000</v>
      </c>
    </row>
    <row r="72" spans="1:9" ht="21.6" customHeight="1" x14ac:dyDescent="0.25">
      <c r="A72" s="217" t="s">
        <v>158</v>
      </c>
      <c r="B72" s="218"/>
      <c r="C72" s="219"/>
      <c r="D72" s="114" t="s">
        <v>102</v>
      </c>
      <c r="E72" s="91">
        <f>SUM(E73+E75)</f>
        <v>4752.9799999999996</v>
      </c>
      <c r="F72" s="92">
        <f>SUM(F73+F75)</f>
        <v>6000</v>
      </c>
      <c r="G72" s="92">
        <f>SUM(G73+G75)</f>
        <v>6000</v>
      </c>
      <c r="H72" s="92">
        <f>SUM(H73+H75)</f>
        <v>6000</v>
      </c>
      <c r="I72" s="102">
        <f>SUM(I73+I75)</f>
        <v>6000</v>
      </c>
    </row>
    <row r="73" spans="1:9" ht="18.600000000000001" customHeight="1" x14ac:dyDescent="0.25">
      <c r="A73" s="220">
        <v>3</v>
      </c>
      <c r="B73" s="221"/>
      <c r="C73" s="222"/>
      <c r="D73" s="70" t="s">
        <v>10</v>
      </c>
      <c r="E73" s="8">
        <f>SUM(E74)</f>
        <v>0</v>
      </c>
      <c r="F73" s="9">
        <f>SUM(F74)</f>
        <v>0</v>
      </c>
      <c r="G73" s="9">
        <f>SUM(G74)</f>
        <v>0</v>
      </c>
      <c r="H73" s="9">
        <f>SUM(H74)</f>
        <v>0</v>
      </c>
      <c r="I73" s="10">
        <f>SUM(I74)</f>
        <v>0</v>
      </c>
    </row>
    <row r="74" spans="1:9" ht="38.25" x14ac:dyDescent="0.25">
      <c r="A74" s="220">
        <v>37</v>
      </c>
      <c r="B74" s="221"/>
      <c r="C74" s="222"/>
      <c r="D74" s="70" t="s">
        <v>65</v>
      </c>
      <c r="E74" s="8">
        <v>0</v>
      </c>
      <c r="F74" s="9">
        <v>0</v>
      </c>
      <c r="G74" s="9">
        <v>0</v>
      </c>
      <c r="H74" s="9">
        <v>0</v>
      </c>
      <c r="I74" s="9">
        <v>0</v>
      </c>
    </row>
    <row r="75" spans="1:9" ht="25.5" x14ac:dyDescent="0.25">
      <c r="A75" s="220">
        <v>4</v>
      </c>
      <c r="B75" s="221"/>
      <c r="C75" s="222"/>
      <c r="D75" s="70" t="s">
        <v>12</v>
      </c>
      <c r="E75" s="8">
        <f>SUM(E76)</f>
        <v>4752.9799999999996</v>
      </c>
      <c r="F75" s="9">
        <f>SUM(F76)</f>
        <v>6000</v>
      </c>
      <c r="G75" s="9">
        <f>SUM(G76)</f>
        <v>6000</v>
      </c>
      <c r="H75" s="9">
        <f>SUM(H76)</f>
        <v>6000</v>
      </c>
      <c r="I75" s="10">
        <f>SUM(I76)</f>
        <v>6000</v>
      </c>
    </row>
    <row r="76" spans="1:9" ht="25.5" x14ac:dyDescent="0.25">
      <c r="A76" s="220">
        <v>42</v>
      </c>
      <c r="B76" s="221"/>
      <c r="C76" s="222"/>
      <c r="D76" s="27" t="s">
        <v>29</v>
      </c>
      <c r="E76" s="8">
        <v>4752.9799999999996</v>
      </c>
      <c r="F76" s="9">
        <v>6000</v>
      </c>
      <c r="G76" s="9">
        <v>6000</v>
      </c>
      <c r="H76" s="9">
        <v>6000</v>
      </c>
      <c r="I76" s="9">
        <v>6000</v>
      </c>
    </row>
    <row r="77" spans="1:9" x14ac:dyDescent="0.25">
      <c r="A77" s="199" t="s">
        <v>154</v>
      </c>
      <c r="B77" s="200"/>
      <c r="C77" s="201"/>
      <c r="D77" s="113" t="s">
        <v>155</v>
      </c>
      <c r="E77" s="99">
        <f>SUM(E78)</f>
        <v>1988</v>
      </c>
      <c r="F77" s="104">
        <f>SUM(F78)</f>
        <v>0</v>
      </c>
      <c r="G77" s="104">
        <f>SUM(G78)</f>
        <v>0</v>
      </c>
      <c r="H77" s="90">
        <f>SUM(H78)</f>
        <v>0</v>
      </c>
      <c r="I77" s="100">
        <f>SUM(I78)</f>
        <v>0</v>
      </c>
    </row>
    <row r="78" spans="1:9" ht="22.15" customHeight="1" x14ac:dyDescent="0.25">
      <c r="A78" s="217" t="s">
        <v>158</v>
      </c>
      <c r="B78" s="218"/>
      <c r="C78" s="219"/>
      <c r="D78" s="114" t="s">
        <v>102</v>
      </c>
      <c r="E78" s="91">
        <f>E79</f>
        <v>1988</v>
      </c>
      <c r="F78" s="91">
        <f t="shared" ref="F78:I79" si="37">F79</f>
        <v>0</v>
      </c>
      <c r="G78" s="91">
        <f t="shared" si="37"/>
        <v>0</v>
      </c>
      <c r="H78" s="91">
        <f t="shared" si="37"/>
        <v>0</v>
      </c>
      <c r="I78" s="91">
        <f t="shared" si="37"/>
        <v>0</v>
      </c>
    </row>
    <row r="79" spans="1:9" ht="19.149999999999999" customHeight="1" x14ac:dyDescent="0.25">
      <c r="A79" s="220">
        <v>3</v>
      </c>
      <c r="B79" s="221"/>
      <c r="C79" s="222"/>
      <c r="D79" s="70" t="s">
        <v>10</v>
      </c>
      <c r="E79" s="8">
        <f>E80</f>
        <v>1988</v>
      </c>
      <c r="F79" s="8">
        <f t="shared" si="37"/>
        <v>0</v>
      </c>
      <c r="G79" s="8">
        <f t="shared" si="37"/>
        <v>0</v>
      </c>
      <c r="H79" s="8">
        <f t="shared" si="37"/>
        <v>0</v>
      </c>
      <c r="I79" s="8">
        <f t="shared" si="37"/>
        <v>0</v>
      </c>
    </row>
    <row r="80" spans="1:9" ht="18.600000000000001" customHeight="1" x14ac:dyDescent="0.25">
      <c r="A80" s="141">
        <v>32</v>
      </c>
      <c r="B80" s="142"/>
      <c r="C80" s="143"/>
      <c r="D80" s="70" t="s">
        <v>21</v>
      </c>
      <c r="E80" s="8">
        <v>1988</v>
      </c>
      <c r="F80" s="8">
        <v>0</v>
      </c>
      <c r="G80" s="8">
        <v>0</v>
      </c>
      <c r="H80" s="8">
        <v>0</v>
      </c>
      <c r="I80" s="8">
        <v>0</v>
      </c>
    </row>
    <row r="81" spans="1:9" ht="25.5" x14ac:dyDescent="0.25">
      <c r="A81" s="199" t="s">
        <v>100</v>
      </c>
      <c r="B81" s="200"/>
      <c r="C81" s="201"/>
      <c r="D81" s="113" t="s">
        <v>104</v>
      </c>
      <c r="E81" s="99">
        <f>SUM(E82+E85)</f>
        <v>2265.3000000000002</v>
      </c>
      <c r="F81" s="33">
        <f>SUM(F82+F85)</f>
        <v>4000</v>
      </c>
      <c r="G81" s="104">
        <f>SUM(G82+G85)</f>
        <v>4000</v>
      </c>
      <c r="H81" s="33">
        <f>SUM(H82+H85)</f>
        <v>4000</v>
      </c>
      <c r="I81" s="107">
        <f>SUM(I82+I85)</f>
        <v>4000</v>
      </c>
    </row>
    <row r="82" spans="1:9" ht="24" customHeight="1" x14ac:dyDescent="0.25">
      <c r="A82" s="217" t="s">
        <v>105</v>
      </c>
      <c r="B82" s="218"/>
      <c r="C82" s="219"/>
      <c r="D82" s="114" t="s">
        <v>106</v>
      </c>
      <c r="E82" s="91">
        <f>SUM(E83)</f>
        <v>2265.3000000000002</v>
      </c>
      <c r="F82" s="91">
        <f t="shared" ref="F82:I82" si="38">SUM(F83)</f>
        <v>4000</v>
      </c>
      <c r="G82" s="91">
        <f t="shared" si="38"/>
        <v>4000</v>
      </c>
      <c r="H82" s="91">
        <f t="shared" si="38"/>
        <v>4000</v>
      </c>
      <c r="I82" s="91">
        <f t="shared" si="38"/>
        <v>4000</v>
      </c>
    </row>
    <row r="83" spans="1:9" ht="26.45" customHeight="1" x14ac:dyDescent="0.25">
      <c r="A83" s="220">
        <v>3</v>
      </c>
      <c r="B83" s="221"/>
      <c r="C83" s="222"/>
      <c r="D83" s="70" t="s">
        <v>10</v>
      </c>
      <c r="E83" s="8">
        <f>SUM(E84:E84)</f>
        <v>2265.3000000000002</v>
      </c>
      <c r="F83" s="8">
        <f>SUM(F84:F84)</f>
        <v>4000</v>
      </c>
      <c r="G83" s="8">
        <f>SUM(G84:G84)</f>
        <v>4000</v>
      </c>
      <c r="H83" s="8">
        <f>SUM(H84:H84)</f>
        <v>4000</v>
      </c>
      <c r="I83" s="8">
        <f>SUM(I84:I84)</f>
        <v>4000</v>
      </c>
    </row>
    <row r="84" spans="1:9" x14ac:dyDescent="0.25">
      <c r="A84" s="220">
        <v>32</v>
      </c>
      <c r="B84" s="221"/>
      <c r="C84" s="222"/>
      <c r="D84" s="70" t="s">
        <v>21</v>
      </c>
      <c r="E84" s="8">
        <v>2265.3000000000002</v>
      </c>
      <c r="F84" s="9">
        <v>4000</v>
      </c>
      <c r="G84" s="71">
        <v>4000</v>
      </c>
      <c r="H84" s="71">
        <v>4000</v>
      </c>
      <c r="I84" s="71">
        <v>4000</v>
      </c>
    </row>
    <row r="85" spans="1:9" x14ac:dyDescent="0.25">
      <c r="A85" s="217" t="s">
        <v>107</v>
      </c>
      <c r="B85" s="218"/>
      <c r="C85" s="219"/>
      <c r="D85" s="114" t="s">
        <v>108</v>
      </c>
      <c r="E85" s="91">
        <f>SUM(E86)</f>
        <v>0</v>
      </c>
      <c r="F85" s="91">
        <f t="shared" ref="F85:I85" si="39">SUM(F86)</f>
        <v>0</v>
      </c>
      <c r="G85" s="91">
        <f t="shared" si="39"/>
        <v>0</v>
      </c>
      <c r="H85" s="91">
        <f t="shared" si="39"/>
        <v>0</v>
      </c>
      <c r="I85" s="91">
        <f t="shared" si="39"/>
        <v>0</v>
      </c>
    </row>
    <row r="86" spans="1:9" x14ac:dyDescent="0.25">
      <c r="A86" s="75">
        <v>3</v>
      </c>
      <c r="B86" s="76"/>
      <c r="C86" s="77"/>
      <c r="D86" s="70" t="s">
        <v>10</v>
      </c>
      <c r="E86" s="8">
        <f>SUM(E87)</f>
        <v>0</v>
      </c>
      <c r="F86" s="9">
        <f>SUM(F87)</f>
        <v>0</v>
      </c>
      <c r="G86" s="9">
        <f>SUM(G87)</f>
        <v>0</v>
      </c>
      <c r="H86" s="9">
        <f>SUM(H87)</f>
        <v>0</v>
      </c>
      <c r="I86" s="10">
        <f>SUM(I87)</f>
        <v>0</v>
      </c>
    </row>
    <row r="87" spans="1:9" x14ac:dyDescent="0.25">
      <c r="A87" s="75">
        <v>32</v>
      </c>
      <c r="B87" s="76"/>
      <c r="C87" s="77"/>
      <c r="D87" s="70" t="s">
        <v>21</v>
      </c>
      <c r="E87" s="8">
        <v>0</v>
      </c>
      <c r="F87" s="9">
        <v>0</v>
      </c>
      <c r="G87" s="71">
        <v>0</v>
      </c>
      <c r="H87" s="71">
        <f>G87</f>
        <v>0</v>
      </c>
      <c r="I87" s="71">
        <f>G87</f>
        <v>0</v>
      </c>
    </row>
    <row r="88" spans="1:9" ht="25.5" x14ac:dyDescent="0.25">
      <c r="A88" s="199" t="s">
        <v>101</v>
      </c>
      <c r="B88" s="200"/>
      <c r="C88" s="201"/>
      <c r="D88" s="113" t="s">
        <v>109</v>
      </c>
      <c r="E88" s="103">
        <f t="shared" ref="E88:E89" si="40">SUM(E89)</f>
        <v>35926.620000000003</v>
      </c>
      <c r="F88" s="33">
        <f>SUM(F89)</f>
        <v>33010</v>
      </c>
      <c r="G88" s="33">
        <f t="shared" ref="G88:I88" si="41">SUM(G89)</f>
        <v>14015</v>
      </c>
      <c r="H88" s="33">
        <f t="shared" si="41"/>
        <v>14015</v>
      </c>
      <c r="I88" s="33">
        <f t="shared" si="41"/>
        <v>14015</v>
      </c>
    </row>
    <row r="89" spans="1:9" ht="27" customHeight="1" x14ac:dyDescent="0.25">
      <c r="A89" s="217" t="s">
        <v>110</v>
      </c>
      <c r="B89" s="218"/>
      <c r="C89" s="219"/>
      <c r="D89" s="114" t="s">
        <v>111</v>
      </c>
      <c r="E89" s="91">
        <f t="shared" si="40"/>
        <v>35926.620000000003</v>
      </c>
      <c r="F89" s="91">
        <f>SUM(F90+F94)</f>
        <v>33010</v>
      </c>
      <c r="G89" s="91">
        <f t="shared" ref="G89:I89" si="42">SUM(G90+G94)</f>
        <v>14015</v>
      </c>
      <c r="H89" s="91">
        <f t="shared" si="42"/>
        <v>14015</v>
      </c>
      <c r="I89" s="91">
        <f t="shared" si="42"/>
        <v>14015</v>
      </c>
    </row>
    <row r="90" spans="1:9" ht="26.45" customHeight="1" x14ac:dyDescent="0.25">
      <c r="A90" s="220">
        <v>3</v>
      </c>
      <c r="B90" s="221"/>
      <c r="C90" s="222"/>
      <c r="D90" s="70" t="s">
        <v>10</v>
      </c>
      <c r="E90" s="8">
        <f>SUM(E92+E91+E95+E93)</f>
        <v>35926.620000000003</v>
      </c>
      <c r="F90" s="8">
        <f>SUM(F92+F91+F93)</f>
        <v>31510</v>
      </c>
      <c r="G90" s="8">
        <f t="shared" ref="G90:I90" si="43">SUM(G92+G91+G93)</f>
        <v>12515</v>
      </c>
      <c r="H90" s="8">
        <f t="shared" si="43"/>
        <v>12515</v>
      </c>
      <c r="I90" s="8">
        <f t="shared" si="43"/>
        <v>12515</v>
      </c>
    </row>
    <row r="91" spans="1:9" ht="26.45" customHeight="1" x14ac:dyDescent="0.25">
      <c r="A91" s="141">
        <v>31</v>
      </c>
      <c r="B91" s="142"/>
      <c r="C91" s="143"/>
      <c r="D91" s="148" t="s">
        <v>11</v>
      </c>
      <c r="E91" s="8">
        <v>1258.18</v>
      </c>
      <c r="F91" s="8">
        <v>900</v>
      </c>
      <c r="G91" s="8">
        <f>900</f>
        <v>900</v>
      </c>
      <c r="H91" s="8">
        <f>900</f>
        <v>900</v>
      </c>
      <c r="I91" s="8">
        <f>900</f>
        <v>900</v>
      </c>
    </row>
    <row r="92" spans="1:9" x14ac:dyDescent="0.25">
      <c r="A92" s="220">
        <v>32</v>
      </c>
      <c r="B92" s="221"/>
      <c r="C92" s="222"/>
      <c r="D92" s="70" t="s">
        <v>21</v>
      </c>
      <c r="E92" s="8">
        <v>33266.629999999997</v>
      </c>
      <c r="F92" s="9">
        <v>30610</v>
      </c>
      <c r="G92" s="71">
        <f>810+2200+6005+2500</f>
        <v>11515</v>
      </c>
      <c r="H92" s="71">
        <f t="shared" ref="H92:I92" si="44">810+2200+6005+2500</f>
        <v>11515</v>
      </c>
      <c r="I92" s="71">
        <f t="shared" si="44"/>
        <v>11515</v>
      </c>
    </row>
    <row r="93" spans="1:9" x14ac:dyDescent="0.25">
      <c r="A93" s="220">
        <v>34</v>
      </c>
      <c r="B93" s="221"/>
      <c r="C93" s="222"/>
      <c r="D93" s="70" t="s">
        <v>67</v>
      </c>
      <c r="E93" s="8">
        <v>0.01</v>
      </c>
      <c r="F93" s="9">
        <v>0</v>
      </c>
      <c r="G93" s="9">
        <v>100</v>
      </c>
      <c r="H93" s="9">
        <v>100</v>
      </c>
      <c r="I93" s="9">
        <v>100</v>
      </c>
    </row>
    <row r="94" spans="1:9" ht="25.5" x14ac:dyDescent="0.25">
      <c r="A94" s="220">
        <v>4</v>
      </c>
      <c r="B94" s="221"/>
      <c r="C94" s="222"/>
      <c r="D94" s="70" t="s">
        <v>12</v>
      </c>
      <c r="E94" s="71">
        <f t="shared" ref="E94:F94" si="45">E95</f>
        <v>1401.8</v>
      </c>
      <c r="F94" s="71">
        <f t="shared" si="45"/>
        <v>1500</v>
      </c>
      <c r="G94" s="71">
        <f>G95</f>
        <v>1500</v>
      </c>
      <c r="H94" s="71">
        <f>H95</f>
        <v>1500</v>
      </c>
      <c r="I94" s="71">
        <f>I95</f>
        <v>1500</v>
      </c>
    </row>
    <row r="95" spans="1:9" ht="25.5" x14ac:dyDescent="0.25">
      <c r="A95" s="220">
        <v>42</v>
      </c>
      <c r="B95" s="221"/>
      <c r="C95" s="222"/>
      <c r="D95" s="27" t="s">
        <v>29</v>
      </c>
      <c r="E95" s="8">
        <v>1401.8</v>
      </c>
      <c r="F95" s="9">
        <v>1500</v>
      </c>
      <c r="G95" s="71">
        <v>1500</v>
      </c>
      <c r="H95" s="71">
        <v>1500</v>
      </c>
      <c r="I95" s="71">
        <v>1500</v>
      </c>
    </row>
    <row r="96" spans="1:9" ht="25.5" x14ac:dyDescent="0.25">
      <c r="A96" s="199" t="s">
        <v>103</v>
      </c>
      <c r="B96" s="200"/>
      <c r="C96" s="201"/>
      <c r="D96" s="113" t="s">
        <v>112</v>
      </c>
      <c r="E96" s="99">
        <f t="shared" ref="E96:I98" si="46">SUM(E97)</f>
        <v>17756.36</v>
      </c>
      <c r="F96" s="33">
        <f t="shared" si="46"/>
        <v>20000</v>
      </c>
      <c r="G96" s="104">
        <f t="shared" si="46"/>
        <v>20000</v>
      </c>
      <c r="H96" s="90">
        <f t="shared" si="46"/>
        <v>20000</v>
      </c>
      <c r="I96" s="100">
        <f t="shared" si="46"/>
        <v>20000</v>
      </c>
    </row>
    <row r="97" spans="1:9" ht="27.75" customHeight="1" x14ac:dyDescent="0.25">
      <c r="A97" s="220" t="s">
        <v>99</v>
      </c>
      <c r="B97" s="221"/>
      <c r="C97" s="222"/>
      <c r="D97" s="70" t="s">
        <v>102</v>
      </c>
      <c r="E97" s="8">
        <f t="shared" si="46"/>
        <v>17756.36</v>
      </c>
      <c r="F97" s="9">
        <f t="shared" si="46"/>
        <v>20000</v>
      </c>
      <c r="G97" s="71">
        <f t="shared" si="46"/>
        <v>20000</v>
      </c>
      <c r="H97" s="9">
        <f t="shared" si="46"/>
        <v>20000</v>
      </c>
      <c r="I97" s="10">
        <f t="shared" si="46"/>
        <v>20000</v>
      </c>
    </row>
    <row r="98" spans="1:9" x14ac:dyDescent="0.25">
      <c r="A98" s="220">
        <v>3</v>
      </c>
      <c r="B98" s="221"/>
      <c r="C98" s="222"/>
      <c r="D98" s="70" t="s">
        <v>10</v>
      </c>
      <c r="E98" s="8">
        <f t="shared" si="46"/>
        <v>17756.36</v>
      </c>
      <c r="F98" s="9">
        <f t="shared" si="46"/>
        <v>20000</v>
      </c>
      <c r="G98" s="71">
        <f t="shared" si="46"/>
        <v>20000</v>
      </c>
      <c r="H98" s="9">
        <f t="shared" si="46"/>
        <v>20000</v>
      </c>
      <c r="I98" s="10">
        <f t="shared" si="46"/>
        <v>20000</v>
      </c>
    </row>
    <row r="99" spans="1:9" x14ac:dyDescent="0.25">
      <c r="A99" s="220">
        <v>32</v>
      </c>
      <c r="B99" s="221"/>
      <c r="C99" s="222"/>
      <c r="D99" s="70" t="s">
        <v>21</v>
      </c>
      <c r="E99" s="8">
        <v>17756.36</v>
      </c>
      <c r="F99" s="9">
        <v>20000</v>
      </c>
      <c r="G99" s="71">
        <v>20000</v>
      </c>
      <c r="H99" s="71">
        <v>20000</v>
      </c>
      <c r="I99" s="71">
        <v>20000</v>
      </c>
    </row>
    <row r="100" spans="1:9" ht="38.25" x14ac:dyDescent="0.25">
      <c r="A100" s="199" t="s">
        <v>116</v>
      </c>
      <c r="B100" s="200"/>
      <c r="C100" s="201"/>
      <c r="D100" s="113" t="s">
        <v>113</v>
      </c>
      <c r="E100" s="103">
        <f>SUM(E101)</f>
        <v>184.5</v>
      </c>
      <c r="F100" s="104">
        <f>SUM(F101)</f>
        <v>153</v>
      </c>
      <c r="G100" s="104">
        <f>SUM(G101)</f>
        <v>200</v>
      </c>
      <c r="H100" s="33">
        <f>SUM(H101)</f>
        <v>200</v>
      </c>
      <c r="I100" s="107">
        <f>SUM(I101)</f>
        <v>200</v>
      </c>
    </row>
    <row r="101" spans="1:9" ht="25.5" x14ac:dyDescent="0.25">
      <c r="A101" s="118" t="s">
        <v>118</v>
      </c>
      <c r="B101" s="119" t="s">
        <v>117</v>
      </c>
      <c r="C101" s="116"/>
      <c r="D101" s="115" t="s">
        <v>102</v>
      </c>
      <c r="E101" s="117">
        <f>SUM(E103)</f>
        <v>184.5</v>
      </c>
      <c r="F101" s="110">
        <f t="shared" ref="F101:I102" si="47">SUM(F102)</f>
        <v>153</v>
      </c>
      <c r="G101" s="110">
        <f t="shared" si="47"/>
        <v>200</v>
      </c>
      <c r="H101" s="92">
        <f t="shared" si="47"/>
        <v>200</v>
      </c>
      <c r="I101" s="102">
        <f t="shared" si="47"/>
        <v>200</v>
      </c>
    </row>
    <row r="102" spans="1:9" x14ac:dyDescent="0.25">
      <c r="A102" s="220">
        <v>3</v>
      </c>
      <c r="B102" s="221"/>
      <c r="C102" s="222"/>
      <c r="D102" s="70" t="s">
        <v>10</v>
      </c>
      <c r="E102" s="8">
        <f>SUM(E103)</f>
        <v>184.5</v>
      </c>
      <c r="F102" s="9">
        <f t="shared" si="47"/>
        <v>153</v>
      </c>
      <c r="G102" s="9">
        <f t="shared" si="47"/>
        <v>200</v>
      </c>
      <c r="H102" s="9">
        <f t="shared" si="47"/>
        <v>200</v>
      </c>
      <c r="I102" s="10">
        <f t="shared" si="47"/>
        <v>200</v>
      </c>
    </row>
    <row r="103" spans="1:9" x14ac:dyDescent="0.25">
      <c r="A103" s="220">
        <v>38</v>
      </c>
      <c r="B103" s="221"/>
      <c r="C103" s="222"/>
      <c r="D103" s="70" t="s">
        <v>68</v>
      </c>
      <c r="E103" s="8">
        <v>184.5</v>
      </c>
      <c r="F103" s="9">
        <v>153</v>
      </c>
      <c r="G103" s="9">
        <v>200</v>
      </c>
      <c r="H103" s="9">
        <v>200</v>
      </c>
      <c r="I103" s="9">
        <v>200</v>
      </c>
    </row>
    <row r="104" spans="1:9" ht="26.45" customHeight="1" x14ac:dyDescent="0.25">
      <c r="A104" s="196" t="s">
        <v>156</v>
      </c>
      <c r="B104" s="197"/>
      <c r="C104" s="198"/>
      <c r="D104" s="151" t="s">
        <v>157</v>
      </c>
      <c r="E104" s="103">
        <f>SUM(E105+E112+E109)</f>
        <v>27983.78</v>
      </c>
      <c r="F104" s="103">
        <f t="shared" ref="F104:I104" si="48">SUM(F105+F112+F109)</f>
        <v>38517</v>
      </c>
      <c r="G104" s="103">
        <f t="shared" si="48"/>
        <v>50910</v>
      </c>
      <c r="H104" s="103">
        <f t="shared" si="48"/>
        <v>50910</v>
      </c>
      <c r="I104" s="103">
        <f t="shared" si="48"/>
        <v>50910</v>
      </c>
    </row>
    <row r="105" spans="1:9" ht="14.45" customHeight="1" x14ac:dyDescent="0.25">
      <c r="A105" s="187" t="s">
        <v>77</v>
      </c>
      <c r="B105" s="188"/>
      <c r="C105" s="189"/>
      <c r="D105" s="149" t="s">
        <v>78</v>
      </c>
      <c r="E105" s="91">
        <f>SUM(E106)</f>
        <v>6995.94</v>
      </c>
      <c r="F105" s="92">
        <f>SUM(F106)</f>
        <v>7630</v>
      </c>
      <c r="G105" s="92">
        <f>SUM(G106)</f>
        <v>12800</v>
      </c>
      <c r="H105" s="92">
        <f>SUM(H106)</f>
        <v>12800</v>
      </c>
      <c r="I105" s="102">
        <f>SUM(I106)</f>
        <v>12800</v>
      </c>
    </row>
    <row r="106" spans="1:9" x14ac:dyDescent="0.25">
      <c r="A106" s="190">
        <v>3</v>
      </c>
      <c r="B106" s="191"/>
      <c r="C106" s="192"/>
      <c r="D106" s="148" t="s">
        <v>10</v>
      </c>
      <c r="E106" s="8">
        <f>SUM(E107+E108)</f>
        <v>6995.94</v>
      </c>
      <c r="F106" s="9">
        <f>SUM(F107+F108)</f>
        <v>7630</v>
      </c>
      <c r="G106" s="9">
        <f>SUM(G107+G108)</f>
        <v>12800</v>
      </c>
      <c r="H106" s="9">
        <f>SUM(H107+H108)</f>
        <v>12800</v>
      </c>
      <c r="I106" s="10">
        <f>SUM(I107+I108)</f>
        <v>12800</v>
      </c>
    </row>
    <row r="107" spans="1:9" x14ac:dyDescent="0.25">
      <c r="A107" s="193">
        <v>31</v>
      </c>
      <c r="B107" s="194"/>
      <c r="C107" s="195"/>
      <c r="D107" s="148" t="s">
        <v>11</v>
      </c>
      <c r="E107" s="8">
        <v>6503.79</v>
      </c>
      <c r="F107" s="9">
        <v>7104</v>
      </c>
      <c r="G107" s="9">
        <f>9700+500+1600</f>
        <v>11800</v>
      </c>
      <c r="H107" s="9">
        <f t="shared" ref="H107:I107" si="49">9700+500+1600</f>
        <v>11800</v>
      </c>
      <c r="I107" s="9">
        <f t="shared" si="49"/>
        <v>11800</v>
      </c>
    </row>
    <row r="108" spans="1:9" x14ac:dyDescent="0.25">
      <c r="A108" s="193">
        <v>32</v>
      </c>
      <c r="B108" s="194"/>
      <c r="C108" s="195"/>
      <c r="D108" s="148" t="s">
        <v>21</v>
      </c>
      <c r="E108" s="8">
        <v>492.15</v>
      </c>
      <c r="F108" s="9">
        <v>526</v>
      </c>
      <c r="G108" s="9">
        <v>1000</v>
      </c>
      <c r="H108" s="9">
        <v>1000</v>
      </c>
      <c r="I108" s="9">
        <v>1000</v>
      </c>
    </row>
    <row r="109" spans="1:9" ht="25.5" x14ac:dyDescent="0.25">
      <c r="A109" s="154" t="s">
        <v>105</v>
      </c>
      <c r="B109" s="155"/>
      <c r="C109" s="156"/>
      <c r="D109" s="114" t="s">
        <v>106</v>
      </c>
      <c r="E109" s="158">
        <f>SUM(E110)</f>
        <v>0</v>
      </c>
      <c r="F109" s="158">
        <f t="shared" ref="F109:I110" si="50">SUM(F110)</f>
        <v>8000</v>
      </c>
      <c r="G109" s="158">
        <f t="shared" si="50"/>
        <v>15000</v>
      </c>
      <c r="H109" s="158">
        <f t="shared" si="50"/>
        <v>15000</v>
      </c>
      <c r="I109" s="158">
        <f t="shared" si="50"/>
        <v>15000</v>
      </c>
    </row>
    <row r="110" spans="1:9" x14ac:dyDescent="0.25">
      <c r="A110" s="161">
        <v>3</v>
      </c>
      <c r="B110" s="145"/>
      <c r="C110" s="146"/>
      <c r="D110" s="148" t="s">
        <v>10</v>
      </c>
      <c r="E110" s="8">
        <f>SUM(E111)</f>
        <v>0</v>
      </c>
      <c r="F110" s="8">
        <f t="shared" si="50"/>
        <v>8000</v>
      </c>
      <c r="G110" s="8">
        <f t="shared" si="50"/>
        <v>15000</v>
      </c>
      <c r="H110" s="8">
        <f t="shared" si="50"/>
        <v>15000</v>
      </c>
      <c r="I110" s="8">
        <f t="shared" si="50"/>
        <v>15000</v>
      </c>
    </row>
    <row r="111" spans="1:9" x14ac:dyDescent="0.25">
      <c r="A111" s="144">
        <v>32</v>
      </c>
      <c r="B111" s="145"/>
      <c r="C111" s="146"/>
      <c r="D111" s="148" t="s">
        <v>21</v>
      </c>
      <c r="E111" s="8">
        <v>0</v>
      </c>
      <c r="F111" s="9">
        <v>8000</v>
      </c>
      <c r="G111" s="9">
        <v>15000</v>
      </c>
      <c r="H111" s="9">
        <v>15000</v>
      </c>
      <c r="I111" s="9">
        <v>15000</v>
      </c>
    </row>
    <row r="112" spans="1:9" x14ac:dyDescent="0.25">
      <c r="A112" s="154" t="s">
        <v>147</v>
      </c>
      <c r="B112" s="155"/>
      <c r="C112" s="156"/>
      <c r="D112" s="157" t="s">
        <v>150</v>
      </c>
      <c r="E112" s="158">
        <f>SUM(E113)</f>
        <v>20987.84</v>
      </c>
      <c r="F112" s="159">
        <f>SUM(F113)</f>
        <v>22887</v>
      </c>
      <c r="G112" s="159">
        <f>SUM(G113)</f>
        <v>23110</v>
      </c>
      <c r="H112" s="159">
        <f>SUM(H113)</f>
        <v>23110</v>
      </c>
      <c r="I112" s="160">
        <f>SUM(I113)</f>
        <v>23110</v>
      </c>
    </row>
    <row r="113" spans="1:9" x14ac:dyDescent="0.25">
      <c r="A113" s="161">
        <v>3</v>
      </c>
      <c r="B113" s="145"/>
      <c r="C113" s="146"/>
      <c r="D113" s="148" t="s">
        <v>10</v>
      </c>
      <c r="E113" s="8">
        <f>SUM(E114+E115)</f>
        <v>20987.84</v>
      </c>
      <c r="F113" s="9">
        <f>SUM(F114+F115)</f>
        <v>22887</v>
      </c>
      <c r="G113" s="9">
        <f>SUM(G114:G115)</f>
        <v>23110</v>
      </c>
      <c r="H113" s="9">
        <f>SUM(H114+H115)</f>
        <v>23110</v>
      </c>
      <c r="I113" s="10">
        <f>SUM(I114+I115)</f>
        <v>23110</v>
      </c>
    </row>
    <row r="114" spans="1:9" x14ac:dyDescent="0.25">
      <c r="A114" s="144">
        <v>31</v>
      </c>
      <c r="B114" s="145"/>
      <c r="C114" s="146"/>
      <c r="D114" s="148" t="s">
        <v>11</v>
      </c>
      <c r="E114" s="8">
        <v>19512.79</v>
      </c>
      <c r="F114" s="9">
        <v>21309</v>
      </c>
      <c r="G114" s="9">
        <f>2910+1000+17600</f>
        <v>21510</v>
      </c>
      <c r="H114" s="9">
        <f t="shared" ref="H114:I114" si="51">2910+1000+17600</f>
        <v>21510</v>
      </c>
      <c r="I114" s="9">
        <f t="shared" si="51"/>
        <v>21510</v>
      </c>
    </row>
    <row r="115" spans="1:9" x14ac:dyDescent="0.25">
      <c r="A115" s="144">
        <v>32</v>
      </c>
      <c r="B115" s="145"/>
      <c r="C115" s="146"/>
      <c r="D115" s="148" t="s">
        <v>21</v>
      </c>
      <c r="E115" s="8">
        <v>1475.05</v>
      </c>
      <c r="F115" s="9">
        <v>1578</v>
      </c>
      <c r="G115" s="9">
        <v>1600</v>
      </c>
      <c r="H115" s="9">
        <v>1600</v>
      </c>
      <c r="I115" s="9">
        <v>1600</v>
      </c>
    </row>
  </sheetData>
  <mergeCells count="77">
    <mergeCell ref="A100:C100"/>
    <mergeCell ref="A102:C102"/>
    <mergeCell ref="A103:C103"/>
    <mergeCell ref="A96:C96"/>
    <mergeCell ref="A97:C97"/>
    <mergeCell ref="A98:C98"/>
    <mergeCell ref="A99:C99"/>
    <mergeCell ref="A89:C89"/>
    <mergeCell ref="A90:C90"/>
    <mergeCell ref="A92:C92"/>
    <mergeCell ref="A95:C95"/>
    <mergeCell ref="A94:C94"/>
    <mergeCell ref="A93:C93"/>
    <mergeCell ref="A82:C82"/>
    <mergeCell ref="A83:C83"/>
    <mergeCell ref="A84:C84"/>
    <mergeCell ref="A85:C85"/>
    <mergeCell ref="A88:C88"/>
    <mergeCell ref="A81:C81"/>
    <mergeCell ref="A72:C72"/>
    <mergeCell ref="A73:C73"/>
    <mergeCell ref="A74:C74"/>
    <mergeCell ref="A75:C75"/>
    <mergeCell ref="A76:C76"/>
    <mergeCell ref="A78:C78"/>
    <mergeCell ref="A79:C79"/>
    <mergeCell ref="A28:C28"/>
    <mergeCell ref="A29:C29"/>
    <mergeCell ref="A35:C35"/>
    <mergeCell ref="A36:C36"/>
    <mergeCell ref="A39:C39"/>
    <mergeCell ref="A30:C30"/>
    <mergeCell ref="A31:C31"/>
    <mergeCell ref="A32:C32"/>
    <mergeCell ref="A37:C37"/>
    <mergeCell ref="A1:J1"/>
    <mergeCell ref="A3:I3"/>
    <mergeCell ref="A5:C5"/>
    <mergeCell ref="A2:D2"/>
    <mergeCell ref="A6:C6"/>
    <mergeCell ref="A65:C65"/>
    <mergeCell ref="A40:C40"/>
    <mergeCell ref="A41:C41"/>
    <mergeCell ref="A42:C42"/>
    <mergeCell ref="A51:C51"/>
    <mergeCell ref="A52:C52"/>
    <mergeCell ref="A48:C48"/>
    <mergeCell ref="A49:C49"/>
    <mergeCell ref="A61:C61"/>
    <mergeCell ref="A60:C60"/>
    <mergeCell ref="A62:C62"/>
    <mergeCell ref="A64:C64"/>
    <mergeCell ref="A56:C56"/>
    <mergeCell ref="A57:C57"/>
    <mergeCell ref="A58:C58"/>
    <mergeCell ref="A59:C59"/>
    <mergeCell ref="A77:C77"/>
    <mergeCell ref="A12:C12"/>
    <mergeCell ref="A21:C21"/>
    <mergeCell ref="A7:C7"/>
    <mergeCell ref="A8:C8"/>
    <mergeCell ref="A9:C9"/>
    <mergeCell ref="A10:C10"/>
    <mergeCell ref="A11:C11"/>
    <mergeCell ref="A66:C66"/>
    <mergeCell ref="A71:C71"/>
    <mergeCell ref="A55:C55"/>
    <mergeCell ref="A47:C47"/>
    <mergeCell ref="A53:C53"/>
    <mergeCell ref="A54:C54"/>
    <mergeCell ref="A44:C44"/>
    <mergeCell ref="A46:C46"/>
    <mergeCell ref="A105:C105"/>
    <mergeCell ref="A106:C106"/>
    <mergeCell ref="A107:C107"/>
    <mergeCell ref="A108:C108"/>
    <mergeCell ref="A104:C10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2025-11-06T11:25:21Z</cp:lastPrinted>
  <dcterms:created xsi:type="dcterms:W3CDTF">2022-08-12T12:51:27Z</dcterms:created>
  <dcterms:modified xsi:type="dcterms:W3CDTF">2025-12-17T10:49:38Z</dcterms:modified>
</cp:coreProperties>
</file>